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25" windowHeight="6090"/>
  </bookViews>
  <sheets>
    <sheet name="Feuil1 (2)" sheetId="4" r:id="rId1"/>
    <sheet name="Feuil2" sheetId="2" r:id="rId2"/>
    <sheet name="Feuil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4"/>
  <c r="N27"/>
  <c r="M27"/>
  <c r="O25" l="1"/>
  <c r="O26"/>
  <c r="O24" s="1"/>
  <c r="M25"/>
  <c r="M24" s="1"/>
  <c r="E27"/>
  <c r="N26"/>
  <c r="N25"/>
  <c r="N24" s="1"/>
  <c r="E26"/>
  <c r="E25"/>
  <c r="M26"/>
  <c r="G22"/>
  <c r="Q12"/>
  <c r="I12"/>
  <c r="L12"/>
  <c r="M12"/>
  <c r="H22"/>
  <c r="Q13"/>
  <c r="I13"/>
  <c r="L13"/>
  <c r="M13"/>
  <c r="J20"/>
  <c r="K20"/>
  <c r="L20"/>
  <c r="M20"/>
  <c r="N20"/>
  <c r="O20"/>
  <c r="P20"/>
  <c r="H15"/>
  <c r="H16"/>
  <c r="H18"/>
  <c r="H19"/>
  <c r="H20"/>
  <c r="H17"/>
  <c r="H21"/>
  <c r="G15"/>
  <c r="G16"/>
  <c r="G18"/>
  <c r="G19"/>
  <c r="G20"/>
  <c r="G17"/>
  <c r="G21"/>
  <c r="L15"/>
  <c r="L16"/>
  <c r="L17"/>
  <c r="E22"/>
  <c r="Q9"/>
  <c r="I9"/>
  <c r="K9"/>
  <c r="M9"/>
  <c r="F22"/>
  <c r="Q10"/>
  <c r="F10"/>
  <c r="I10"/>
  <c r="K10"/>
  <c r="M10"/>
  <c r="J19"/>
  <c r="K19"/>
  <c r="L19"/>
  <c r="M19"/>
  <c r="N19"/>
  <c r="O19"/>
  <c r="P19"/>
  <c r="E15"/>
  <c r="E16"/>
  <c r="E18"/>
  <c r="E19"/>
  <c r="E20"/>
  <c r="E17"/>
  <c r="E21"/>
  <c r="F15"/>
  <c r="F16"/>
  <c r="F18"/>
  <c r="F19"/>
  <c r="F20"/>
  <c r="F17"/>
  <c r="F21"/>
  <c r="K15"/>
  <c r="K16"/>
  <c r="K17"/>
  <c r="Q6"/>
  <c r="I6"/>
  <c r="J6"/>
  <c r="M6"/>
  <c r="Q7"/>
  <c r="I7"/>
  <c r="J7"/>
  <c r="M7"/>
  <c r="J18"/>
  <c r="K18"/>
  <c r="L18"/>
  <c r="M18"/>
  <c r="N18"/>
  <c r="O18"/>
  <c r="P18"/>
  <c r="C15"/>
  <c r="C16"/>
  <c r="C18"/>
  <c r="C19"/>
  <c r="C20"/>
  <c r="C17"/>
  <c r="C21"/>
  <c r="D15"/>
  <c r="D16"/>
  <c r="D18"/>
  <c r="D19"/>
  <c r="D20"/>
  <c r="D17"/>
  <c r="D21"/>
  <c r="J15"/>
  <c r="J16"/>
  <c r="J17"/>
  <c r="N15"/>
  <c r="N16"/>
  <c r="N17"/>
  <c r="J14"/>
  <c r="K14"/>
  <c r="L14"/>
  <c r="M14"/>
  <c r="M17"/>
  <c r="O15"/>
  <c r="O16"/>
  <c r="O17"/>
  <c r="P15"/>
  <c r="P16"/>
  <c r="P17"/>
  <c r="N14"/>
  <c r="O14"/>
  <c r="P14"/>
  <c r="O22"/>
  <c r="I18"/>
  <c r="I19"/>
  <c r="I20"/>
  <c r="I17"/>
  <c r="I21"/>
  <c r="S10"/>
  <c r="S9"/>
  <c r="S7"/>
  <c r="S6"/>
  <c r="E24"/>
  <c r="S13"/>
  <c r="S12"/>
  <c r="Q16"/>
  <c r="Q15"/>
  <c r="D14"/>
  <c r="C14"/>
  <c r="I16"/>
  <c r="H14"/>
  <c r="S36"/>
  <c r="G14"/>
  <c r="I15"/>
  <c r="I22"/>
  <c r="F14"/>
  <c r="E14"/>
  <c r="I14"/>
  <c r="Q14"/>
  <c r="M16"/>
  <c r="M15"/>
</calcChain>
</file>

<file path=xl/sharedStrings.xml><?xml version="1.0" encoding="utf-8"?>
<sst xmlns="http://schemas.openxmlformats.org/spreadsheetml/2006/main" count="53" uniqueCount="36">
  <si>
    <t>pays A</t>
  </si>
  <si>
    <t>ind 1</t>
  </si>
  <si>
    <t>ind 2</t>
  </si>
  <si>
    <t>pays B</t>
  </si>
  <si>
    <t>Production</t>
  </si>
  <si>
    <t>Valeur ajoutée</t>
  </si>
  <si>
    <t>Total CI</t>
  </si>
  <si>
    <t>pays C</t>
  </si>
  <si>
    <t>I.P. pays A</t>
  </si>
  <si>
    <t>I.P. pays B</t>
  </si>
  <si>
    <t>I.P. pays C</t>
  </si>
  <si>
    <t xml:space="preserve">                            Consommations intermédiaires</t>
  </si>
  <si>
    <t>dont ind 1</t>
  </si>
  <si>
    <t xml:space="preserve">  CI ind 1</t>
  </si>
  <si>
    <t xml:space="preserve">  CI ind 2</t>
  </si>
  <si>
    <t>total</t>
  </si>
  <si>
    <t>Total</t>
  </si>
  <si>
    <t>Iimpôts produit</t>
  </si>
  <si>
    <t>(P33)</t>
  </si>
  <si>
    <t>EF</t>
  </si>
  <si>
    <t xml:space="preserve">            pays A</t>
  </si>
  <si>
    <t xml:space="preserve">            pays B</t>
  </si>
  <si>
    <t xml:space="preserve">            pays C</t>
  </si>
  <si>
    <t>Prod.</t>
  </si>
  <si>
    <t xml:space="preserve"> Emplois dinals (DCF+FBCF+stocks)</t>
  </si>
  <si>
    <t>Achats à l'étranger résidents</t>
  </si>
  <si>
    <t>exportation CI</t>
  </si>
  <si>
    <t>importation CI</t>
  </si>
  <si>
    <t>pour mémoire</t>
  </si>
  <si>
    <t>Pays A</t>
  </si>
  <si>
    <t>Pays B</t>
  </si>
  <si>
    <t>Pays C</t>
  </si>
  <si>
    <t>PIB mondial approche production</t>
  </si>
  <si>
    <t>PIB mondial approche demande</t>
  </si>
  <si>
    <t>emplois finals</t>
  </si>
  <si>
    <t>dont ind 2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</si>
</sst>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0" fontId="2" fillId="0" borderId="1" xfId="0" applyFont="1" applyBorder="1"/>
    <xf numFmtId="0" fontId="2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2" borderId="9" xfId="0" applyFont="1" applyFill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9" xfId="0" applyFont="1" applyBorder="1"/>
    <xf numFmtId="0" fontId="1" fillId="0" borderId="9" xfId="0" applyFont="1" applyBorder="1"/>
    <xf numFmtId="0" fontId="3" fillId="2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 applyAlignment="1">
      <alignment horizontal="center"/>
    </xf>
    <xf numFmtId="0" fontId="3" fillId="2" borderId="10" xfId="0" applyFont="1" applyFill="1" applyBorder="1"/>
    <xf numFmtId="0" fontId="2" fillId="0" borderId="4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10" xfId="0" applyFont="1" applyBorder="1"/>
    <xf numFmtId="0" fontId="3" fillId="0" borderId="0" xfId="0" applyFont="1" applyBorder="1"/>
    <xf numFmtId="0" fontId="2" fillId="3" borderId="0" xfId="0" applyFont="1" applyFill="1" applyBorder="1"/>
    <xf numFmtId="0" fontId="2" fillId="8" borderId="0" xfId="0" applyFont="1" applyFill="1" applyBorder="1"/>
    <xf numFmtId="164" fontId="2" fillId="11" borderId="4" xfId="0" applyNumberFormat="1" applyFont="1" applyFill="1" applyBorder="1"/>
    <xf numFmtId="164" fontId="2" fillId="12" borderId="0" xfId="0" applyNumberFormat="1" applyFont="1" applyFill="1" applyBorder="1"/>
    <xf numFmtId="164" fontId="3" fillId="0" borderId="0" xfId="0" applyNumberFormat="1" applyFont="1" applyBorder="1"/>
    <xf numFmtId="164" fontId="2" fillId="0" borderId="4" xfId="0" applyNumberFormat="1" applyFont="1" applyBorder="1"/>
    <xf numFmtId="164" fontId="2" fillId="9" borderId="0" xfId="0" applyNumberFormat="1" applyFont="1" applyFill="1" applyBorder="1"/>
    <xf numFmtId="0" fontId="3" fillId="7" borderId="10" xfId="0" applyFont="1" applyFill="1" applyBorder="1"/>
    <xf numFmtId="164" fontId="2" fillId="0" borderId="0" xfId="0" applyNumberFormat="1" applyFont="1" applyBorder="1"/>
    <xf numFmtId="164" fontId="2" fillId="12" borderId="4" xfId="0" applyNumberFormat="1" applyFont="1" applyFill="1" applyBorder="1"/>
    <xf numFmtId="164" fontId="2" fillId="11" borderId="0" xfId="0" applyNumberFormat="1" applyFont="1" applyFill="1" applyBorder="1"/>
    <xf numFmtId="164" fontId="2" fillId="9" borderId="4" xfId="0" applyNumberFormat="1" applyFont="1" applyFill="1" applyBorder="1"/>
    <xf numFmtId="0" fontId="3" fillId="0" borderId="10" xfId="0" applyFont="1" applyBorder="1"/>
    <xf numFmtId="164" fontId="3" fillId="2" borderId="10" xfId="0" applyNumberFormat="1" applyFont="1" applyFill="1" applyBorder="1"/>
    <xf numFmtId="164" fontId="3" fillId="0" borderId="4" xfId="0" applyNumberFormat="1" applyFont="1" applyBorder="1"/>
    <xf numFmtId="1" fontId="3" fillId="7" borderId="10" xfId="0" applyNumberFormat="1" applyFont="1" applyFill="1" applyBorder="1"/>
    <xf numFmtId="0" fontId="2" fillId="0" borderId="11" xfId="0" applyFont="1" applyBorder="1"/>
    <xf numFmtId="164" fontId="3" fillId="2" borderId="11" xfId="0" applyNumberFormat="1" applyFont="1" applyFill="1" applyBorder="1"/>
    <xf numFmtId="0" fontId="3" fillId="7" borderId="11" xfId="0" applyFont="1" applyFill="1" applyBorder="1"/>
    <xf numFmtId="0" fontId="2" fillId="0" borderId="15" xfId="0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2" borderId="14" xfId="0" applyNumberFormat="1" applyFont="1" applyFill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4" fontId="3" fillId="0" borderId="14" xfId="0" applyNumberFormat="1" applyFont="1" applyBorder="1"/>
    <xf numFmtId="16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10" borderId="2" xfId="0" applyNumberFormat="1" applyFont="1" applyFill="1" applyBorder="1"/>
    <xf numFmtId="164" fontId="2" fillId="10" borderId="3" xfId="0" applyNumberFormat="1" applyFont="1" applyFill="1" applyBorder="1"/>
    <xf numFmtId="164" fontId="3" fillId="2" borderId="3" xfId="0" applyNumberFormat="1" applyFont="1" applyFill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10" borderId="4" xfId="0" applyNumberFormat="1" applyFont="1" applyFill="1" applyBorder="1"/>
    <xf numFmtId="164" fontId="2" fillId="10" borderId="0" xfId="0" applyNumberFormat="1" applyFont="1" applyFill="1" applyBorder="1"/>
    <xf numFmtId="164" fontId="2" fillId="4" borderId="0" xfId="0" applyNumberFormat="1" applyFont="1" applyFill="1" applyBorder="1"/>
    <xf numFmtId="164" fontId="2" fillId="10" borderId="5" xfId="0" applyNumberFormat="1" applyFont="1" applyFill="1" applyBorder="1"/>
    <xf numFmtId="164" fontId="3" fillId="2" borderId="5" xfId="0" applyNumberFormat="1" applyFont="1" applyFill="1" applyBorder="1"/>
    <xf numFmtId="164" fontId="3" fillId="0" borderId="5" xfId="0" applyNumberFormat="1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10" borderId="6" xfId="0" applyNumberFormat="1" applyFont="1" applyFill="1" applyBorder="1"/>
    <xf numFmtId="164" fontId="2" fillId="10" borderId="7" xfId="0" applyNumberFormat="1" applyFont="1" applyFill="1" applyBorder="1"/>
    <xf numFmtId="164" fontId="2" fillId="4" borderId="7" xfId="0" applyNumberFormat="1" applyFont="1" applyFill="1" applyBorder="1"/>
    <xf numFmtId="164" fontId="2" fillId="4" borderId="8" xfId="0" applyNumberFormat="1" applyFont="1" applyFill="1" applyBorder="1"/>
    <xf numFmtId="164" fontId="3" fillId="2" borderId="8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3" fillId="0" borderId="8" xfId="0" applyNumberFormat="1" applyFont="1" applyBorder="1"/>
    <xf numFmtId="164" fontId="2" fillId="0" borderId="8" xfId="0" applyNumberFormat="1" applyFont="1" applyBorder="1"/>
    <xf numFmtId="0" fontId="3" fillId="0" borderId="9" xfId="0" applyFont="1" applyBorder="1"/>
    <xf numFmtId="164" fontId="3" fillId="5" borderId="0" xfId="0" applyNumberFormat="1" applyFont="1" applyFill="1" applyBorder="1"/>
    <xf numFmtId="164" fontId="2" fillId="0" borderId="0" xfId="0" applyNumberFormat="1" applyFont="1"/>
    <xf numFmtId="0" fontId="3" fillId="0" borderId="11" xfId="0" applyFont="1" applyBorder="1"/>
    <xf numFmtId="164" fontId="3" fillId="7" borderId="7" xfId="0" applyNumberFormat="1" applyFont="1" applyFill="1" applyBorder="1"/>
    <xf numFmtId="164" fontId="3" fillId="7" borderId="8" xfId="0" applyNumberFormat="1" applyFont="1" applyFill="1" applyBorder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2" fillId="0" borderId="9" xfId="0" applyFont="1" applyBorder="1" applyAlignment="1">
      <alignment horizontal="center"/>
    </xf>
    <xf numFmtId="0" fontId="2" fillId="12" borderId="4" xfId="0" applyFont="1" applyFill="1" applyBorder="1"/>
    <xf numFmtId="0" fontId="2" fillId="12" borderId="6" xfId="0" applyFont="1" applyFill="1" applyBorder="1"/>
    <xf numFmtId="0" fontId="3" fillId="12" borderId="1" xfId="0" applyFont="1" applyFill="1" applyBorder="1"/>
    <xf numFmtId="0" fontId="3" fillId="12" borderId="2" xfId="0" applyFont="1" applyFill="1" applyBorder="1"/>
    <xf numFmtId="0" fontId="3" fillId="12" borderId="1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4" xfId="0" applyFont="1" applyFill="1" applyBorder="1"/>
    <xf numFmtId="0" fontId="3" fillId="12" borderId="0" xfId="0" applyFont="1" applyFill="1" applyBorder="1"/>
    <xf numFmtId="0" fontId="3" fillId="12" borderId="6" xfId="0" applyFont="1" applyFill="1" applyBorder="1"/>
    <xf numFmtId="0" fontId="3" fillId="12" borderId="7" xfId="0" applyFont="1" applyFill="1" applyBorder="1"/>
    <xf numFmtId="0" fontId="4" fillId="6" borderId="16" xfId="0" applyFont="1" applyFill="1" applyBorder="1"/>
    <xf numFmtId="0" fontId="5" fillId="6" borderId="17" xfId="0" applyFont="1" applyFill="1" applyBorder="1"/>
    <xf numFmtId="0" fontId="4" fillId="6" borderId="17" xfId="0" applyFont="1" applyFill="1" applyBorder="1"/>
    <xf numFmtId="0" fontId="6" fillId="6" borderId="18" xfId="0" applyFont="1" applyFill="1" applyBorder="1"/>
    <xf numFmtId="164" fontId="4" fillId="12" borderId="3" xfId="0" applyNumberFormat="1" applyFont="1" applyFill="1" applyBorder="1"/>
    <xf numFmtId="164" fontId="4" fillId="12" borderId="5" xfId="0" applyNumberFormat="1" applyFont="1" applyFill="1" applyBorder="1"/>
    <xf numFmtId="164" fontId="4" fillId="12" borderId="8" xfId="0" applyNumberFormat="1" applyFont="1" applyFill="1" applyBorder="1"/>
    <xf numFmtId="164" fontId="2" fillId="12" borderId="5" xfId="0" applyNumberFormat="1" applyFont="1" applyFill="1" applyBorder="1"/>
    <xf numFmtId="164" fontId="2" fillId="12" borderId="6" xfId="0" applyNumberFormat="1" applyFont="1" applyFill="1" applyBorder="1"/>
    <xf numFmtId="164" fontId="2" fillId="12" borderId="7" xfId="0" applyNumberFormat="1" applyFont="1" applyFill="1" applyBorder="1"/>
    <xf numFmtId="164" fontId="2" fillId="12" borderId="8" xfId="0" applyNumberFormat="1" applyFont="1" applyFill="1" applyBorder="1"/>
    <xf numFmtId="164" fontId="4" fillId="12" borderId="4" xfId="0" applyNumberFormat="1" applyFont="1" applyFill="1" applyBorder="1"/>
    <xf numFmtId="164" fontId="4" fillId="12" borderId="0" xfId="0" applyNumberFormat="1" applyFont="1" applyFill="1" applyBorder="1"/>
    <xf numFmtId="0" fontId="4" fillId="12" borderId="1" xfId="0" applyFont="1" applyFill="1" applyBorder="1"/>
    <xf numFmtId="0" fontId="0" fillId="0" borderId="2" xfId="0" applyBorder="1"/>
    <xf numFmtId="0" fontId="0" fillId="0" borderId="7" xfId="0" applyBorder="1"/>
    <xf numFmtId="0" fontId="5" fillId="12" borderId="2" xfId="0" applyFont="1" applyFill="1" applyBorder="1"/>
    <xf numFmtId="0" fontId="4" fillId="12" borderId="2" xfId="0" applyFont="1" applyFill="1" applyBorder="1"/>
    <xf numFmtId="0" fontId="6" fillId="12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24</xdr:row>
      <xdr:rowOff>1588</xdr:rowOff>
    </xdr:from>
    <xdr:to>
      <xdr:col>12</xdr:col>
      <xdr:colOff>200025</xdr:colOff>
      <xdr:row>24</xdr:row>
      <xdr:rowOff>57150</xdr:rowOff>
    </xdr:to>
    <xdr:cxnSp macro="">
      <xdr:nvCxnSpPr>
        <xdr:cNvPr id="3" name="Connecteur droit avec flèche 2"/>
        <xdr:cNvCxnSpPr/>
      </xdr:nvCxnSpPr>
      <xdr:spPr>
        <a:xfrm flipV="1">
          <a:off x="4048125" y="5106988"/>
          <a:ext cx="5486400" cy="5556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21</xdr:row>
      <xdr:rowOff>114300</xdr:rowOff>
    </xdr:from>
    <xdr:to>
      <xdr:col>14</xdr:col>
      <xdr:colOff>152400</xdr:colOff>
      <xdr:row>23</xdr:row>
      <xdr:rowOff>95250</xdr:rowOff>
    </xdr:to>
    <xdr:cxnSp macro="">
      <xdr:nvCxnSpPr>
        <xdr:cNvPr id="5" name="Connecteur droit avec flèche 4"/>
        <xdr:cNvCxnSpPr/>
      </xdr:nvCxnSpPr>
      <xdr:spPr>
        <a:xfrm flipV="1">
          <a:off x="3914775" y="4572000"/>
          <a:ext cx="7134225" cy="400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tabSelected="1" topLeftCell="A10" workbookViewId="0">
      <selection activeCell="B17" sqref="B17"/>
    </sheetView>
  </sheetViews>
  <sheetFormatPr baseColWidth="10" defaultColWidth="10.7109375" defaultRowHeight="15"/>
  <cols>
    <col min="1" max="1" width="2" customWidth="1"/>
    <col min="2" max="2" width="20.85546875" customWidth="1"/>
    <col min="3" max="8" width="11.7109375" customWidth="1"/>
    <col min="9" max="9" width="11.7109375" style="1" customWidth="1"/>
    <col min="10" max="17" width="11.7109375" customWidth="1"/>
  </cols>
  <sheetData>
    <row r="1" spans="2:19" ht="6" customHeight="1"/>
    <row r="2" spans="2:19" ht="18" customHeight="1">
      <c r="B2" s="4"/>
      <c r="C2" s="5" t="s">
        <v>11</v>
      </c>
      <c r="D2" s="5"/>
      <c r="E2" s="6"/>
      <c r="F2" s="6"/>
      <c r="G2" s="6"/>
      <c r="H2" s="7"/>
      <c r="I2" s="8"/>
      <c r="J2" s="9" t="s">
        <v>24</v>
      </c>
      <c r="K2" s="10"/>
      <c r="L2" s="11"/>
      <c r="M2" s="11"/>
      <c r="N2" s="9" t="s">
        <v>25</v>
      </c>
      <c r="O2" s="11"/>
      <c r="P2" s="11"/>
      <c r="Q2" s="89" t="s">
        <v>23</v>
      </c>
    </row>
    <row r="3" spans="2:19" ht="18" customHeight="1">
      <c r="B3" s="13"/>
      <c r="C3" s="9" t="s">
        <v>20</v>
      </c>
      <c r="D3" s="9"/>
      <c r="E3" s="9" t="s">
        <v>21</v>
      </c>
      <c r="F3" s="9"/>
      <c r="G3" s="9" t="s">
        <v>22</v>
      </c>
      <c r="H3" s="9"/>
      <c r="I3" s="14" t="s">
        <v>6</v>
      </c>
      <c r="J3" s="15" t="s">
        <v>0</v>
      </c>
      <c r="K3" s="16" t="s">
        <v>3</v>
      </c>
      <c r="L3" s="16" t="s">
        <v>7</v>
      </c>
      <c r="M3" s="17" t="s">
        <v>16</v>
      </c>
      <c r="N3" s="15" t="s">
        <v>0</v>
      </c>
      <c r="O3" s="16" t="s">
        <v>3</v>
      </c>
      <c r="P3" s="16" t="s">
        <v>7</v>
      </c>
      <c r="Q3" s="12"/>
    </row>
    <row r="4" spans="2:19" ht="18" customHeight="1">
      <c r="B4" s="18"/>
      <c r="C4" s="19" t="s">
        <v>1</v>
      </c>
      <c r="D4" s="19" t="s">
        <v>2</v>
      </c>
      <c r="E4" s="19" t="s">
        <v>1</v>
      </c>
      <c r="F4" s="19" t="s">
        <v>2</v>
      </c>
      <c r="G4" s="19" t="s">
        <v>1</v>
      </c>
      <c r="H4" s="19" t="s">
        <v>2</v>
      </c>
      <c r="I4" s="20"/>
      <c r="J4" s="21"/>
      <c r="K4" s="22"/>
      <c r="L4" s="22"/>
      <c r="M4" s="23" t="s">
        <v>19</v>
      </c>
      <c r="N4" s="24"/>
      <c r="O4" s="19" t="s">
        <v>18</v>
      </c>
      <c r="P4" s="25"/>
      <c r="Q4" s="26"/>
    </row>
    <row r="5" spans="2:19" ht="18" customHeight="1">
      <c r="B5" s="18" t="s">
        <v>0</v>
      </c>
      <c r="C5" s="22"/>
      <c r="D5" s="22"/>
      <c r="E5" s="22"/>
      <c r="F5" s="22"/>
      <c r="G5" s="22"/>
      <c r="H5" s="22"/>
      <c r="I5" s="20"/>
      <c r="J5" s="21"/>
      <c r="K5" s="22"/>
      <c r="L5" s="22"/>
      <c r="M5" s="27"/>
      <c r="N5" s="21"/>
      <c r="O5" s="19"/>
      <c r="P5" s="22"/>
      <c r="Q5" s="18"/>
    </row>
    <row r="6" spans="2:19" ht="18" customHeight="1">
      <c r="B6" s="18" t="s">
        <v>13</v>
      </c>
      <c r="C6" s="28">
        <v>50</v>
      </c>
      <c r="D6" s="28">
        <v>25</v>
      </c>
      <c r="E6" s="29">
        <v>15</v>
      </c>
      <c r="F6" s="29">
        <v>12.5</v>
      </c>
      <c r="G6" s="29">
        <v>7.5</v>
      </c>
      <c r="H6" s="29">
        <v>6.25</v>
      </c>
      <c r="I6" s="20">
        <f>SUM(C6:H6)</f>
        <v>116.25</v>
      </c>
      <c r="J6" s="30">
        <f>Q6-I6-K6-L6-O6-P6</f>
        <v>41.75</v>
      </c>
      <c r="K6" s="31">
        <v>20</v>
      </c>
      <c r="L6" s="31">
        <v>17</v>
      </c>
      <c r="M6" s="32">
        <f>J6+K6+L6</f>
        <v>78.75</v>
      </c>
      <c r="N6" s="33"/>
      <c r="O6" s="34">
        <v>2</v>
      </c>
      <c r="P6" s="34">
        <v>3</v>
      </c>
      <c r="Q6" s="35">
        <f>C22</f>
        <v>200</v>
      </c>
      <c r="S6" s="3">
        <f>I6+M6+SUM(N6:P6)</f>
        <v>200</v>
      </c>
    </row>
    <row r="7" spans="2:19" ht="18" customHeight="1">
      <c r="B7" s="18" t="s">
        <v>14</v>
      </c>
      <c r="C7" s="28">
        <v>15</v>
      </c>
      <c r="D7" s="28">
        <v>40</v>
      </c>
      <c r="E7" s="29">
        <v>7.5</v>
      </c>
      <c r="F7" s="29">
        <v>20</v>
      </c>
      <c r="G7" s="29">
        <v>3.75</v>
      </c>
      <c r="H7" s="29">
        <v>10</v>
      </c>
      <c r="I7" s="20">
        <f>SUM(C7:H7)</f>
        <v>96.25</v>
      </c>
      <c r="J7" s="30">
        <f>Q7-I7-K7-L7-O7-P7</f>
        <v>99.75</v>
      </c>
      <c r="K7" s="31">
        <v>15</v>
      </c>
      <c r="L7" s="31">
        <v>30</v>
      </c>
      <c r="M7" s="32">
        <f>J7+K7+L7</f>
        <v>144.75</v>
      </c>
      <c r="N7" s="33"/>
      <c r="O7" s="34">
        <v>4</v>
      </c>
      <c r="P7" s="34">
        <v>5</v>
      </c>
      <c r="Q7" s="35">
        <f>D22</f>
        <v>250</v>
      </c>
      <c r="S7" s="3">
        <f>I7+M7+SUM(N7:P7)</f>
        <v>250</v>
      </c>
    </row>
    <row r="8" spans="2:19" ht="18" customHeight="1">
      <c r="B8" s="18" t="s">
        <v>3</v>
      </c>
      <c r="C8" s="22"/>
      <c r="D8" s="22"/>
      <c r="E8" s="22"/>
      <c r="F8" s="22"/>
      <c r="G8" s="22"/>
      <c r="H8" s="22"/>
      <c r="I8" s="20"/>
      <c r="J8" s="33"/>
      <c r="K8" s="36"/>
      <c r="L8" s="36"/>
      <c r="M8" s="32"/>
      <c r="N8" s="33"/>
      <c r="O8" s="36"/>
      <c r="P8" s="36"/>
      <c r="Q8" s="35"/>
    </row>
    <row r="9" spans="2:19" ht="18" customHeight="1">
      <c r="B9" s="18" t="s">
        <v>13</v>
      </c>
      <c r="C9" s="29">
        <v>10</v>
      </c>
      <c r="D9" s="29">
        <v>20</v>
      </c>
      <c r="E9" s="28">
        <v>80</v>
      </c>
      <c r="F9" s="28">
        <v>80</v>
      </c>
      <c r="G9" s="29">
        <v>25</v>
      </c>
      <c r="H9" s="29">
        <v>50</v>
      </c>
      <c r="I9" s="20">
        <f>SUM(C9:H9)</f>
        <v>265</v>
      </c>
      <c r="J9" s="37">
        <v>13</v>
      </c>
      <c r="K9" s="38">
        <f>Q9-I9-J9-L9-N9-P9</f>
        <v>114</v>
      </c>
      <c r="L9" s="31">
        <v>5</v>
      </c>
      <c r="M9" s="32">
        <f>J9+K9+L9</f>
        <v>132</v>
      </c>
      <c r="N9" s="39">
        <v>1</v>
      </c>
      <c r="O9" s="36"/>
      <c r="P9" s="34">
        <v>2</v>
      </c>
      <c r="Q9" s="35">
        <f>E22</f>
        <v>400</v>
      </c>
      <c r="S9" s="3">
        <f>I9+M9+SUM(N9:P9)</f>
        <v>400</v>
      </c>
    </row>
    <row r="10" spans="2:19" ht="18" customHeight="1">
      <c r="B10" s="18" t="s">
        <v>14</v>
      </c>
      <c r="C10" s="29">
        <v>5</v>
      </c>
      <c r="D10" s="29">
        <v>22</v>
      </c>
      <c r="E10" s="28">
        <v>40</v>
      </c>
      <c r="F10" s="28">
        <f>132</f>
        <v>132</v>
      </c>
      <c r="G10" s="29">
        <v>12.5</v>
      </c>
      <c r="H10" s="29">
        <v>55</v>
      </c>
      <c r="I10" s="20">
        <f>SUM(C10:H10)</f>
        <v>266.5</v>
      </c>
      <c r="J10" s="37">
        <v>30</v>
      </c>
      <c r="K10" s="38">
        <f>Q10-I10-J10-L10-N10-P10</f>
        <v>150.9</v>
      </c>
      <c r="L10" s="31">
        <v>50</v>
      </c>
      <c r="M10" s="32">
        <f>J10+K10+L10</f>
        <v>230.9</v>
      </c>
      <c r="N10" s="39">
        <v>2</v>
      </c>
      <c r="O10" s="36"/>
      <c r="P10" s="34">
        <v>0.6</v>
      </c>
      <c r="Q10" s="35">
        <f>F22</f>
        <v>500</v>
      </c>
      <c r="S10" s="3">
        <f>I10+M10+SUM(N10:P10)</f>
        <v>500</v>
      </c>
    </row>
    <row r="11" spans="2:19" ht="18" customHeight="1">
      <c r="B11" s="18" t="s">
        <v>7</v>
      </c>
      <c r="C11" s="22"/>
      <c r="D11" s="22"/>
      <c r="E11" s="22"/>
      <c r="F11" s="22"/>
      <c r="G11" s="22"/>
      <c r="H11" s="22"/>
      <c r="I11" s="20"/>
      <c r="J11" s="33"/>
      <c r="K11" s="36"/>
      <c r="L11" s="36"/>
      <c r="M11" s="32"/>
      <c r="N11" s="33"/>
      <c r="O11" s="36"/>
      <c r="P11" s="36"/>
      <c r="Q11" s="35"/>
    </row>
    <row r="12" spans="2:19" ht="18" customHeight="1">
      <c r="B12" s="18" t="s">
        <v>13</v>
      </c>
      <c r="C12" s="29">
        <v>8</v>
      </c>
      <c r="D12" s="29">
        <v>10</v>
      </c>
      <c r="E12" s="29">
        <v>32</v>
      </c>
      <c r="F12" s="29">
        <v>20</v>
      </c>
      <c r="G12" s="28">
        <v>114</v>
      </c>
      <c r="H12" s="28">
        <v>60</v>
      </c>
      <c r="I12" s="20">
        <f>SUM(C12:H12)</f>
        <v>244</v>
      </c>
      <c r="J12" s="37">
        <v>20</v>
      </c>
      <c r="K12" s="31">
        <v>50</v>
      </c>
      <c r="L12" s="38">
        <f>Q12-I12-J12-K12-N12-O12</f>
        <v>182</v>
      </c>
      <c r="M12" s="32">
        <f>J12+K12+L12</f>
        <v>252</v>
      </c>
      <c r="N12" s="39">
        <v>3</v>
      </c>
      <c r="O12" s="34">
        <v>1</v>
      </c>
      <c r="P12" s="36"/>
      <c r="Q12" s="35">
        <f>G22</f>
        <v>500</v>
      </c>
      <c r="S12" s="3">
        <f>I12+M12+SUM(N12:O12)</f>
        <v>500</v>
      </c>
    </row>
    <row r="13" spans="2:19" ht="18" customHeight="1">
      <c r="B13" s="18" t="s">
        <v>14</v>
      </c>
      <c r="C13" s="29">
        <v>3</v>
      </c>
      <c r="D13" s="29">
        <v>16</v>
      </c>
      <c r="E13" s="29">
        <v>12</v>
      </c>
      <c r="F13" s="29">
        <v>32</v>
      </c>
      <c r="G13" s="28">
        <v>54</v>
      </c>
      <c r="H13" s="28">
        <v>96</v>
      </c>
      <c r="I13" s="20">
        <f>SUM(C13:H13)</f>
        <v>213</v>
      </c>
      <c r="J13" s="37">
        <v>30</v>
      </c>
      <c r="K13" s="31">
        <v>130</v>
      </c>
      <c r="L13" s="38">
        <f>Q13-I13-J13-K13-N13-O13</f>
        <v>246</v>
      </c>
      <c r="M13" s="32">
        <f>J13+K13+L13</f>
        <v>406</v>
      </c>
      <c r="N13" s="39">
        <v>2</v>
      </c>
      <c r="O13" s="34">
        <v>4</v>
      </c>
      <c r="P13" s="36"/>
      <c r="Q13" s="35">
        <f>H22</f>
        <v>625</v>
      </c>
      <c r="S13" s="3">
        <f>I13+M13+SUM(N13:O13)</f>
        <v>625</v>
      </c>
    </row>
    <row r="14" spans="2:19" ht="18" customHeight="1">
      <c r="B14" s="40" t="s">
        <v>15</v>
      </c>
      <c r="C14" s="32">
        <f>SUM(C6:C13)</f>
        <v>91</v>
      </c>
      <c r="D14" s="32">
        <f t="shared" ref="D14:L14" si="0">SUM(D6:D13)</f>
        <v>133</v>
      </c>
      <c r="E14" s="32">
        <f t="shared" si="0"/>
        <v>186.5</v>
      </c>
      <c r="F14" s="32">
        <f t="shared" si="0"/>
        <v>296.5</v>
      </c>
      <c r="G14" s="32">
        <f t="shared" si="0"/>
        <v>216.75</v>
      </c>
      <c r="H14" s="32">
        <f t="shared" si="0"/>
        <v>277.25</v>
      </c>
      <c r="I14" s="41">
        <f t="shared" si="0"/>
        <v>1201</v>
      </c>
      <c r="J14" s="33">
        <f t="shared" si="0"/>
        <v>234.5</v>
      </c>
      <c r="K14" s="36">
        <f t="shared" si="0"/>
        <v>479.9</v>
      </c>
      <c r="L14" s="36">
        <f t="shared" si="0"/>
        <v>530</v>
      </c>
      <c r="M14" s="32">
        <f>J14+K14+L14</f>
        <v>1244.4000000000001</v>
      </c>
      <c r="N14" s="42">
        <f>N15+N16</f>
        <v>8</v>
      </c>
      <c r="O14" s="32">
        <f t="shared" ref="O14:P14" si="1">O15+O16</f>
        <v>11</v>
      </c>
      <c r="P14" s="32">
        <f t="shared" si="1"/>
        <v>10.6</v>
      </c>
      <c r="Q14" s="43">
        <f>SUM(Q6:Q13)</f>
        <v>2475</v>
      </c>
    </row>
    <row r="15" spans="2:19" ht="18" customHeight="1">
      <c r="B15" s="18" t="s">
        <v>12</v>
      </c>
      <c r="C15" s="36">
        <f t="shared" ref="C15:H16" si="2">C6+C9+C12</f>
        <v>68</v>
      </c>
      <c r="D15" s="36">
        <f t="shared" si="2"/>
        <v>55</v>
      </c>
      <c r="E15" s="36">
        <f t="shared" si="2"/>
        <v>127</v>
      </c>
      <c r="F15" s="36">
        <f t="shared" si="2"/>
        <v>112.5</v>
      </c>
      <c r="G15" s="36">
        <f t="shared" si="2"/>
        <v>146.5</v>
      </c>
      <c r="H15" s="36">
        <f t="shared" si="2"/>
        <v>116.25</v>
      </c>
      <c r="I15" s="41">
        <f>SUM(C15:H15)</f>
        <v>625.25</v>
      </c>
      <c r="J15" s="33">
        <f>J6+J9+J12</f>
        <v>74.75</v>
      </c>
      <c r="K15" s="36">
        <f t="shared" ref="K15:L16" si="3">K6+K9+K12</f>
        <v>184</v>
      </c>
      <c r="L15" s="36">
        <f t="shared" si="3"/>
        <v>204</v>
      </c>
      <c r="M15" s="32">
        <f>SUM(J15:L15)</f>
        <v>462.75</v>
      </c>
      <c r="N15" s="33">
        <f>N6+N9+N12</f>
        <v>4</v>
      </c>
      <c r="O15" s="36">
        <f t="shared" ref="O15:P15" si="4">O6+O9+O12</f>
        <v>3</v>
      </c>
      <c r="P15" s="36">
        <f t="shared" si="4"/>
        <v>5</v>
      </c>
      <c r="Q15" s="35">
        <f>C22+E22+G22</f>
        <v>1100</v>
      </c>
    </row>
    <row r="16" spans="2:19" ht="18" customHeight="1">
      <c r="B16" s="44" t="s">
        <v>35</v>
      </c>
      <c r="C16" s="36">
        <f t="shared" si="2"/>
        <v>23</v>
      </c>
      <c r="D16" s="36">
        <f t="shared" si="2"/>
        <v>78</v>
      </c>
      <c r="E16" s="36">
        <f t="shared" si="2"/>
        <v>59.5</v>
      </c>
      <c r="F16" s="36">
        <f t="shared" si="2"/>
        <v>184</v>
      </c>
      <c r="G16" s="36">
        <f t="shared" si="2"/>
        <v>70.25</v>
      </c>
      <c r="H16" s="36">
        <f t="shared" si="2"/>
        <v>161</v>
      </c>
      <c r="I16" s="45">
        <f t="shared" ref="I16" si="5">SUM(C16:H16)</f>
        <v>575.75</v>
      </c>
      <c r="J16" s="33">
        <f>J7+J10+J13</f>
        <v>159.75</v>
      </c>
      <c r="K16" s="36">
        <f t="shared" si="3"/>
        <v>295.89999999999998</v>
      </c>
      <c r="L16" s="36">
        <f t="shared" si="3"/>
        <v>326</v>
      </c>
      <c r="M16" s="32">
        <f>SUM(J16:L16)</f>
        <v>781.65</v>
      </c>
      <c r="N16" s="33">
        <f>N7+N10+N13</f>
        <v>4</v>
      </c>
      <c r="O16" s="36">
        <f t="shared" ref="O16:P16" si="6">O7+O10+O13</f>
        <v>8</v>
      </c>
      <c r="P16" s="36">
        <f t="shared" si="6"/>
        <v>5.6</v>
      </c>
      <c r="Q16" s="46">
        <f>D22+F22+H22</f>
        <v>1375</v>
      </c>
    </row>
    <row r="17" spans="2:17" ht="18" customHeight="1">
      <c r="B17" s="47" t="s">
        <v>17</v>
      </c>
      <c r="C17" s="48">
        <f t="shared" ref="C17:I17" si="7">SUM(C18:C20)</f>
        <v>5.17</v>
      </c>
      <c r="D17" s="49">
        <f t="shared" si="7"/>
        <v>6.92</v>
      </c>
      <c r="E17" s="49">
        <f t="shared" si="7"/>
        <v>10.555000000000001</v>
      </c>
      <c r="F17" s="49">
        <f t="shared" si="7"/>
        <v>14.91</v>
      </c>
      <c r="G17" s="49">
        <f t="shared" si="7"/>
        <v>10.7475</v>
      </c>
      <c r="H17" s="50">
        <f t="shared" si="7"/>
        <v>13.415000000000001</v>
      </c>
      <c r="I17" s="51">
        <f t="shared" si="7"/>
        <v>61.717500000000008</v>
      </c>
      <c r="J17" s="48">
        <f>(J15+J16)*0.2</f>
        <v>46.900000000000006</v>
      </c>
      <c r="K17" s="49">
        <f>(K15+K16)*0.2</f>
        <v>95.98</v>
      </c>
      <c r="L17" s="49">
        <f>(L15+L16)*0.2</f>
        <v>106</v>
      </c>
      <c r="M17" s="49">
        <f>SUM(J17:L17)</f>
        <v>248.88</v>
      </c>
      <c r="N17" s="52">
        <f>(N15+N16)*0.2</f>
        <v>1.6</v>
      </c>
      <c r="O17" s="53">
        <f t="shared" ref="O17:P17" si="8">(O15+O16)*0.2</f>
        <v>2.2000000000000002</v>
      </c>
      <c r="P17" s="54">
        <f t="shared" si="8"/>
        <v>2.12</v>
      </c>
      <c r="Q17" s="2"/>
    </row>
    <row r="18" spans="2:17" ht="18" customHeight="1">
      <c r="B18" s="4" t="s">
        <v>8</v>
      </c>
      <c r="C18" s="55">
        <f>C6*0.06+C7*0.05</f>
        <v>3.75</v>
      </c>
      <c r="D18" s="56">
        <f t="shared" ref="D18:H18" si="9">D6*0.06+D7*0.05</f>
        <v>3.5</v>
      </c>
      <c r="E18" s="57">
        <f t="shared" si="9"/>
        <v>1.2749999999999999</v>
      </c>
      <c r="F18" s="57">
        <f t="shared" si="9"/>
        <v>1.75</v>
      </c>
      <c r="G18" s="57">
        <f t="shared" si="9"/>
        <v>0.63749999999999996</v>
      </c>
      <c r="H18" s="58">
        <f t="shared" si="9"/>
        <v>0.875</v>
      </c>
      <c r="I18" s="59">
        <f>SUM(C18:H18)</f>
        <v>11.7875</v>
      </c>
      <c r="J18" s="60">
        <f>J6*0.2+J7*0.2</f>
        <v>28.300000000000004</v>
      </c>
      <c r="K18" s="61">
        <f t="shared" ref="K18:L18" si="10">K6*0.2+K7*0.2</f>
        <v>7</v>
      </c>
      <c r="L18" s="61">
        <f t="shared" si="10"/>
        <v>9.4</v>
      </c>
      <c r="M18" s="50">
        <f>SUM(J18:L18)</f>
        <v>44.7</v>
      </c>
      <c r="N18" s="61">
        <f>N6*0.2+N7*0.2</f>
        <v>0</v>
      </c>
      <c r="O18" s="61">
        <f t="shared" ref="O18:P18" si="11">O6*0.2+O7*0.2</f>
        <v>1.2000000000000002</v>
      </c>
      <c r="P18" s="62">
        <f t="shared" si="11"/>
        <v>1.6</v>
      </c>
      <c r="Q18" s="2"/>
    </row>
    <row r="19" spans="2:17" ht="18" customHeight="1">
      <c r="B19" s="21" t="s">
        <v>9</v>
      </c>
      <c r="C19" s="63">
        <f>C9*0.07+C10*0.04</f>
        <v>0.90000000000000013</v>
      </c>
      <c r="D19" s="64">
        <f t="shared" ref="D19:H19" si="12">D9*0.07+D10*0.04</f>
        <v>2.2800000000000002</v>
      </c>
      <c r="E19" s="65">
        <f t="shared" si="12"/>
        <v>7.2000000000000011</v>
      </c>
      <c r="F19" s="65">
        <f t="shared" si="12"/>
        <v>10.88</v>
      </c>
      <c r="G19" s="64">
        <f t="shared" si="12"/>
        <v>2.25</v>
      </c>
      <c r="H19" s="66">
        <f t="shared" si="12"/>
        <v>5.7000000000000011</v>
      </c>
      <c r="I19" s="67">
        <f>SUM(C19:H19)</f>
        <v>29.210000000000008</v>
      </c>
      <c r="J19" s="33">
        <f>J9*0.2+J10*0.2</f>
        <v>8.6</v>
      </c>
      <c r="K19" s="36">
        <f t="shared" ref="K19:L19" si="13">K9*0.2+K10*0.2</f>
        <v>52.980000000000004</v>
      </c>
      <c r="L19" s="36">
        <f t="shared" si="13"/>
        <v>11</v>
      </c>
      <c r="M19" s="68">
        <f t="shared" ref="M19:M20" si="14">SUM(J19:L19)</f>
        <v>72.580000000000013</v>
      </c>
      <c r="N19" s="36">
        <f>N9*0.2+N10*0.2</f>
        <v>0.60000000000000009</v>
      </c>
      <c r="O19" s="36">
        <f t="shared" ref="O19:P19" si="15">O9*0.2+O10*0.2</f>
        <v>0</v>
      </c>
      <c r="P19" s="69">
        <f t="shared" si="15"/>
        <v>0.52</v>
      </c>
      <c r="Q19" s="2"/>
    </row>
    <row r="20" spans="2:17" ht="18" customHeight="1">
      <c r="B20" s="70" t="s">
        <v>10</v>
      </c>
      <c r="C20" s="71">
        <f>C12*0.05+C13*0.04</f>
        <v>0.52</v>
      </c>
      <c r="D20" s="72">
        <f t="shared" ref="D20:H20" si="16">D12*0.05+D13*0.04</f>
        <v>1.1400000000000001</v>
      </c>
      <c r="E20" s="72">
        <f t="shared" si="16"/>
        <v>2.08</v>
      </c>
      <c r="F20" s="72">
        <f t="shared" si="16"/>
        <v>2.2800000000000002</v>
      </c>
      <c r="G20" s="73">
        <f t="shared" si="16"/>
        <v>7.86</v>
      </c>
      <c r="H20" s="74">
        <f t="shared" si="16"/>
        <v>6.84</v>
      </c>
      <c r="I20" s="75">
        <f>SUM(C20:H20)</f>
        <v>20.72</v>
      </c>
      <c r="J20" s="76">
        <f>J12*0.2+J13*0.2</f>
        <v>10</v>
      </c>
      <c r="K20" s="77">
        <f t="shared" ref="K20:L20" si="17">K12*0.2+K13*0.2</f>
        <v>36</v>
      </c>
      <c r="L20" s="77">
        <f t="shared" si="17"/>
        <v>85.6</v>
      </c>
      <c r="M20" s="78">
        <f t="shared" si="14"/>
        <v>131.6</v>
      </c>
      <c r="N20" s="77">
        <f>N12*0.2+N13*0.2</f>
        <v>1</v>
      </c>
      <c r="O20" s="77">
        <f t="shared" ref="O20:P20" si="18">O12*0.2+O13*0.2</f>
        <v>1</v>
      </c>
      <c r="P20" s="79">
        <f t="shared" si="18"/>
        <v>0</v>
      </c>
      <c r="Q20" s="2"/>
    </row>
    <row r="21" spans="2:17" ht="18" customHeight="1">
      <c r="B21" s="80" t="s">
        <v>5</v>
      </c>
      <c r="C21" s="81">
        <f>C22-C15-C16-C17</f>
        <v>103.83</v>
      </c>
      <c r="D21" s="81">
        <f t="shared" ref="D21:H21" si="19">D22-D15-D16-D17</f>
        <v>110.08</v>
      </c>
      <c r="E21" s="81">
        <f t="shared" si="19"/>
        <v>202.94499999999999</v>
      </c>
      <c r="F21" s="81">
        <f t="shared" si="19"/>
        <v>188.59</v>
      </c>
      <c r="G21" s="81">
        <f t="shared" si="19"/>
        <v>272.5025</v>
      </c>
      <c r="H21" s="81">
        <f t="shared" si="19"/>
        <v>334.33499999999998</v>
      </c>
      <c r="I21" s="41">
        <f>SUM(C21:H21)</f>
        <v>1212.2825</v>
      </c>
      <c r="J21" s="82"/>
      <c r="K21" s="82"/>
      <c r="L21" s="82"/>
      <c r="M21" s="82"/>
      <c r="N21" s="82"/>
      <c r="O21" s="82"/>
      <c r="P21" s="82"/>
      <c r="Q21" s="82"/>
    </row>
    <row r="22" spans="2:17" ht="18" customHeight="1">
      <c r="B22" s="83" t="s">
        <v>4</v>
      </c>
      <c r="C22" s="84">
        <v>200</v>
      </c>
      <c r="D22" s="84">
        <v>250</v>
      </c>
      <c r="E22" s="84">
        <f>C22*2</f>
        <v>400</v>
      </c>
      <c r="F22" s="84">
        <f>D22*2</f>
        <v>500</v>
      </c>
      <c r="G22" s="84">
        <f>C22*2.5</f>
        <v>500</v>
      </c>
      <c r="H22" s="85">
        <f>D22*2.5</f>
        <v>625</v>
      </c>
      <c r="I22" s="45">
        <f>SUM(C22:H22)</f>
        <v>2475</v>
      </c>
      <c r="J22" s="82"/>
      <c r="K22" s="114" t="s">
        <v>33</v>
      </c>
      <c r="L22" s="115"/>
      <c r="M22" s="117"/>
      <c r="N22" s="118"/>
      <c r="O22" s="119">
        <f>M14+M17+(SUM(N17:P17)+SUM(N14:P14))</f>
        <v>1528.8000000000002</v>
      </c>
      <c r="P22" s="82"/>
      <c r="Q22" s="82"/>
    </row>
    <row r="23" spans="2:17" ht="15.75" customHeight="1" thickBot="1">
      <c r="B23" s="86"/>
      <c r="C23" s="86"/>
      <c r="D23" s="86"/>
      <c r="E23" s="86"/>
      <c r="F23" s="86"/>
      <c r="G23" s="86"/>
      <c r="H23" s="86"/>
      <c r="I23" s="87"/>
      <c r="J23" s="86"/>
      <c r="K23" s="92"/>
      <c r="L23" s="93"/>
      <c r="M23" s="94" t="s">
        <v>29</v>
      </c>
      <c r="N23" s="95" t="s">
        <v>30</v>
      </c>
      <c r="O23" s="96" t="s">
        <v>31</v>
      </c>
      <c r="P23" s="86"/>
      <c r="Q23" s="86"/>
    </row>
    <row r="24" spans="2:17" ht="18" customHeight="1">
      <c r="B24" s="101" t="s">
        <v>32</v>
      </c>
      <c r="C24" s="102"/>
      <c r="D24" s="103"/>
      <c r="E24" s="104">
        <f>I21+I17+M17+SUM(N17:P17)</f>
        <v>1528.8000000000002</v>
      </c>
      <c r="F24" s="82"/>
      <c r="G24" s="82"/>
      <c r="H24" s="82"/>
      <c r="I24" s="88"/>
      <c r="K24" s="90" t="s">
        <v>28</v>
      </c>
      <c r="L24" s="98"/>
      <c r="M24" s="112">
        <f>M27+M25-M26</f>
        <v>273.5</v>
      </c>
      <c r="N24" s="113">
        <f t="shared" ref="N24:O24" si="20">N27+N25-N26</f>
        <v>490.70000000000005</v>
      </c>
      <c r="O24" s="106">
        <f t="shared" si="20"/>
        <v>764.6</v>
      </c>
      <c r="P24" s="86"/>
      <c r="Q24" s="86"/>
    </row>
    <row r="25" spans="2:17" ht="18" customHeight="1">
      <c r="B25" s="92" t="s">
        <v>29</v>
      </c>
      <c r="C25" s="93"/>
      <c r="D25" s="93"/>
      <c r="E25" s="105">
        <f>+C21+D21+C17+D17+M18+O18+P18</f>
        <v>273.5</v>
      </c>
      <c r="F25" s="2"/>
      <c r="G25" s="2"/>
      <c r="H25" s="2"/>
      <c r="I25" s="88"/>
      <c r="K25" s="90" t="s">
        <v>26</v>
      </c>
      <c r="L25" s="98"/>
      <c r="M25" s="37">
        <f>SUM(E6:H7)</f>
        <v>82.5</v>
      </c>
      <c r="N25" s="31">
        <f>SUM(C9:D10)+SUM(G9:H10)</f>
        <v>199.5</v>
      </c>
      <c r="O25" s="108">
        <f>SUM(C12:F13)</f>
        <v>133</v>
      </c>
      <c r="P25" s="82"/>
      <c r="Q25" s="86"/>
    </row>
    <row r="26" spans="2:17" ht="18" customHeight="1">
      <c r="B26" s="97" t="s">
        <v>30</v>
      </c>
      <c r="C26" s="98"/>
      <c r="D26" s="98"/>
      <c r="E26" s="106">
        <f>E21+F21+E17+F17+M19+N19+P19</f>
        <v>490.70000000000005</v>
      </c>
      <c r="K26" s="90" t="s">
        <v>27</v>
      </c>
      <c r="L26" s="98"/>
      <c r="M26" s="37">
        <f>SUM(C9:D13)</f>
        <v>94</v>
      </c>
      <c r="N26" s="31">
        <f>SUM(E6:F7)+SUM(E12:F13)</f>
        <v>151</v>
      </c>
      <c r="O26" s="108">
        <f>SUM(G6:H10)</f>
        <v>170</v>
      </c>
    </row>
    <row r="27" spans="2:17" ht="18" customHeight="1">
      <c r="B27" s="99" t="s">
        <v>7</v>
      </c>
      <c r="C27" s="100"/>
      <c r="D27" s="100"/>
      <c r="E27" s="107">
        <f>G21+H21+G17+H17+M20+N20+O20</f>
        <v>764.59999999999991</v>
      </c>
      <c r="K27" s="91" t="s">
        <v>34</v>
      </c>
      <c r="L27" s="116"/>
      <c r="M27" s="109">
        <f>M6+M7+M18+SUM(N18:P18)+SUM(O6:P7)</f>
        <v>285</v>
      </c>
      <c r="N27" s="110">
        <f>M9+M10+M19+SUM(N19:P19)+SUM(N9:P10)</f>
        <v>442.20000000000005</v>
      </c>
      <c r="O27" s="111">
        <f>M12+M13+M20+SUM(N20:P20)+SUM(N12:P13)</f>
        <v>801.6</v>
      </c>
    </row>
    <row r="28" spans="2:17" ht="18" customHeight="1">
      <c r="C28" s="3"/>
    </row>
    <row r="29" spans="2:17">
      <c r="C29" s="3"/>
    </row>
    <row r="30" spans="2:17">
      <c r="B30" s="1"/>
      <c r="C30" s="1"/>
      <c r="D30" s="1"/>
      <c r="E30" s="1"/>
      <c r="F30" s="1"/>
      <c r="I30"/>
    </row>
    <row r="31" spans="2:17">
      <c r="B31" s="1"/>
      <c r="C31" s="1"/>
      <c r="D31" s="1"/>
      <c r="E31" s="1"/>
      <c r="F31" s="1"/>
      <c r="I31"/>
    </row>
    <row r="36" spans="9:19">
      <c r="I36"/>
      <c r="S36">
        <f>SUM(E6:H7)</f>
        <v>82.5</v>
      </c>
    </row>
    <row r="37" spans="9:19">
      <c r="I37"/>
    </row>
    <row r="38" spans="9:19">
      <c r="I38"/>
      <c r="S38" s="1"/>
    </row>
    <row r="39" spans="9:19">
      <c r="I39"/>
      <c r="S39" s="1"/>
    </row>
    <row r="40" spans="9:19">
      <c r="I40"/>
    </row>
    <row r="41" spans="9:19">
      <c r="I41"/>
    </row>
    <row r="42" spans="9:19">
      <c r="I4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:N7"/>
    </sheetView>
  </sheetViews>
  <sheetFormatPr baseColWidth="10" defaultColWidth="10.71093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 (2)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2023-12-21T17:26:00Z</dcterms:created>
  <dcterms:modified xsi:type="dcterms:W3CDTF">2024-01-05T12:50:11Z</dcterms:modified>
</cp:coreProperties>
</file>