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94A74374-31B7-4FA4-926B-B015B3AF340C}" xr6:coauthVersionLast="36" xr6:coauthVersionMax="36" xr10:uidLastSave="{00000000-0000-0000-0000-000000000000}"/>
  <bookViews>
    <workbookView xWindow="240" yWindow="30" windowWidth="21255" windowHeight="9990" activeTab="1" xr2:uid="{00000000-000D-0000-FFFF-FFFF00000000}"/>
  </bookViews>
  <sheets>
    <sheet name="3 pays hors UE" sheetId="1" r:id="rId1"/>
    <sheet name="publié" sheetId="2" r:id="rId2"/>
    <sheet name="rapport au PIB" sheetId="3" r:id="rId3"/>
    <sheet name="Feuil1" sheetId="4" r:id="rId4"/>
  </sheets>
  <calcPr calcId="191029"/>
</workbook>
</file>

<file path=xl/calcChain.xml><?xml version="1.0" encoding="utf-8"?>
<calcChain xmlns="http://schemas.openxmlformats.org/spreadsheetml/2006/main">
  <c r="H59" i="2" l="1"/>
  <c r="G59" i="2" s="1"/>
  <c r="H58" i="2"/>
  <c r="Q54" i="2"/>
  <c r="Q60" i="2"/>
  <c r="Q59" i="2"/>
  <c r="Q58" i="2"/>
  <c r="Q52" i="2"/>
  <c r="Q49" i="2"/>
  <c r="F86" i="2"/>
  <c r="G52" i="2"/>
  <c r="G83" i="2" s="1"/>
  <c r="G106" i="2"/>
  <c r="G105" i="2"/>
  <c r="G104" i="2"/>
  <c r="G124" i="2"/>
  <c r="G120" i="2"/>
  <c r="G78" i="2"/>
  <c r="G84" i="2"/>
  <c r="G4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50" i="2"/>
  <c r="G51" i="2"/>
  <c r="G53" i="2"/>
  <c r="G54" i="2"/>
  <c r="G55" i="2"/>
  <c r="G56" i="2"/>
  <c r="G57" i="2"/>
  <c r="G58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13" i="2"/>
  <c r="H31" i="2"/>
  <c r="H34" i="2"/>
  <c r="H35" i="2"/>
  <c r="H30" i="2"/>
  <c r="H29" i="2"/>
  <c r="H39" i="2"/>
  <c r="I6" i="2"/>
  <c r="G123" i="2" l="1"/>
  <c r="G89" i="2"/>
  <c r="G88" i="2"/>
  <c r="H100" i="2"/>
  <c r="F9" i="2"/>
  <c r="B79" i="2"/>
  <c r="K7" i="3"/>
  <c r="J7" i="3"/>
  <c r="I7" i="3"/>
  <c r="H7" i="3"/>
  <c r="H139" i="2"/>
  <c r="F7" i="3"/>
  <c r="D7" i="3"/>
  <c r="E7" i="3"/>
  <c r="C7" i="3"/>
  <c r="G7" i="3" l="1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61" i="2"/>
  <c r="H84" i="2"/>
  <c r="H54" i="2"/>
  <c r="H55" i="2"/>
  <c r="H56" i="2"/>
  <c r="H57" i="2"/>
  <c r="H9" i="2" s="1"/>
  <c r="I9" i="2" s="1"/>
  <c r="H53" i="2"/>
  <c r="H50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32" i="2"/>
  <c r="H33" i="2"/>
  <c r="H36" i="2"/>
  <c r="H37" i="2"/>
  <c r="H38" i="2"/>
  <c r="H40" i="2"/>
  <c r="H41" i="2"/>
  <c r="H42" i="2"/>
  <c r="H43" i="2"/>
  <c r="H44" i="2"/>
  <c r="H45" i="2"/>
  <c r="H46" i="2"/>
  <c r="H47" i="2"/>
  <c r="H48" i="2"/>
  <c r="H13" i="2"/>
  <c r="C84" i="2"/>
  <c r="C89" i="2" s="1"/>
  <c r="D84" i="2"/>
  <c r="D89" i="2" s="1"/>
  <c r="E84" i="2"/>
  <c r="E89" i="2" s="1"/>
  <c r="F84" i="2"/>
  <c r="F89" i="2" s="1"/>
  <c r="I84" i="2"/>
  <c r="I89" i="2" s="1"/>
  <c r="J84" i="2"/>
  <c r="J89" i="2" s="1"/>
  <c r="K84" i="2"/>
  <c r="K89" i="2" s="1"/>
  <c r="L84" i="2"/>
  <c r="L89" i="2" s="1"/>
  <c r="M84" i="2"/>
  <c r="M89" i="2" s="1"/>
  <c r="N84" i="2"/>
  <c r="N89" i="2" s="1"/>
  <c r="B84" i="2"/>
  <c r="B89" i="2" s="1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84" i="2" s="1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13" i="2"/>
  <c r="C83" i="2"/>
  <c r="C88" i="2" s="1"/>
  <c r="D83" i="2"/>
  <c r="D88" i="2" s="1"/>
  <c r="E83" i="2"/>
  <c r="E88" i="2" s="1"/>
  <c r="F83" i="2"/>
  <c r="F88" i="2" s="1"/>
  <c r="I83" i="2"/>
  <c r="I88" i="2" s="1"/>
  <c r="J83" i="2"/>
  <c r="J88" i="2" s="1"/>
  <c r="K83" i="2"/>
  <c r="K88" i="2" s="1"/>
  <c r="L83" i="2"/>
  <c r="L88" i="2" s="1"/>
  <c r="M83" i="2"/>
  <c r="M88" i="2" s="1"/>
  <c r="N83" i="2"/>
  <c r="N88" i="2" s="1"/>
  <c r="B83" i="2"/>
  <c r="B88" i="2" s="1"/>
  <c r="Q105" i="2"/>
  <c r="Q106" i="2"/>
  <c r="Q104" i="2"/>
  <c r="P105" i="2"/>
  <c r="P106" i="2"/>
  <c r="P104" i="2"/>
  <c r="O105" i="2"/>
  <c r="O106" i="2"/>
  <c r="O104" i="2"/>
  <c r="C68" i="1"/>
  <c r="C78" i="2"/>
  <c r="D78" i="2"/>
  <c r="E78" i="2"/>
  <c r="F78" i="2"/>
  <c r="I78" i="2"/>
  <c r="J78" i="2"/>
  <c r="K78" i="2"/>
  <c r="L78" i="2"/>
  <c r="M78" i="2"/>
  <c r="N78" i="2"/>
  <c r="B78" i="2"/>
  <c r="O70" i="2"/>
  <c r="O71" i="2"/>
  <c r="O72" i="2"/>
  <c r="O73" i="2"/>
  <c r="O74" i="2"/>
  <c r="O75" i="2"/>
  <c r="O69" i="2"/>
  <c r="O61" i="2"/>
  <c r="O62" i="2"/>
  <c r="O63" i="2"/>
  <c r="O64" i="2"/>
  <c r="O65" i="2"/>
  <c r="O66" i="2"/>
  <c r="O67" i="2"/>
  <c r="O68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84" i="2" s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13" i="2"/>
  <c r="N79" i="2"/>
  <c r="M79" i="2"/>
  <c r="M108" i="2" s="1"/>
  <c r="L79" i="2"/>
  <c r="K79" i="2"/>
  <c r="K85" i="2" s="1"/>
  <c r="K90" i="2" s="1"/>
  <c r="J79" i="2"/>
  <c r="I79" i="2"/>
  <c r="I108" i="2" s="1"/>
  <c r="F79" i="2"/>
  <c r="F108" i="2" s="1"/>
  <c r="E79" i="2"/>
  <c r="E85" i="2" s="1"/>
  <c r="E90" i="2" s="1"/>
  <c r="D79" i="2"/>
  <c r="C79" i="2"/>
  <c r="C108" i="2" s="1"/>
  <c r="C69" i="1"/>
  <c r="K91" i="2" l="1"/>
  <c r="E91" i="2"/>
  <c r="H79" i="2"/>
  <c r="J81" i="2"/>
  <c r="B85" i="2"/>
  <c r="B90" i="2" s="1"/>
  <c r="B91" i="2" s="1"/>
  <c r="L81" i="2"/>
  <c r="D81" i="2"/>
  <c r="H89" i="2"/>
  <c r="I124" i="2"/>
  <c r="H9" i="3" s="1"/>
  <c r="M124" i="2"/>
  <c r="J9" i="3" s="1"/>
  <c r="N81" i="2"/>
  <c r="O89" i="2"/>
  <c r="H83" i="2"/>
  <c r="H123" i="2" s="1"/>
  <c r="G6" i="3" s="1"/>
  <c r="G8" i="3" s="1"/>
  <c r="E125" i="2"/>
  <c r="O124" i="2"/>
  <c r="L9" i="3" s="1"/>
  <c r="K124" i="2"/>
  <c r="F124" i="2"/>
  <c r="F9" i="3" s="1"/>
  <c r="L123" i="2"/>
  <c r="C123" i="2"/>
  <c r="D6" i="3" s="1"/>
  <c r="D8" i="3" s="1"/>
  <c r="B123" i="2"/>
  <c r="C6" i="3" s="1"/>
  <c r="C8" i="3" s="1"/>
  <c r="K125" i="2"/>
  <c r="L124" i="2"/>
  <c r="H124" i="2"/>
  <c r="G9" i="3" s="1"/>
  <c r="C124" i="2"/>
  <c r="D9" i="3" s="1"/>
  <c r="M123" i="2"/>
  <c r="J6" i="3" s="1"/>
  <c r="J8" i="3" s="1"/>
  <c r="I123" i="2"/>
  <c r="H6" i="3" s="1"/>
  <c r="H8" i="3" s="1"/>
  <c r="D123" i="2"/>
  <c r="E6" i="3" s="1"/>
  <c r="E8" i="3" s="1"/>
  <c r="D124" i="2"/>
  <c r="E9" i="3" s="1"/>
  <c r="N123" i="2"/>
  <c r="K6" i="3" s="1"/>
  <c r="K8" i="3" s="1"/>
  <c r="J123" i="2"/>
  <c r="I6" i="3" s="1"/>
  <c r="I8" i="3" s="1"/>
  <c r="E123" i="2"/>
  <c r="B124" i="2"/>
  <c r="C9" i="3" s="1"/>
  <c r="N124" i="2"/>
  <c r="K9" i="3" s="1"/>
  <c r="J124" i="2"/>
  <c r="I9" i="3" s="1"/>
  <c r="E124" i="2"/>
  <c r="K123" i="2"/>
  <c r="F123" i="2"/>
  <c r="F6" i="3" s="1"/>
  <c r="F8" i="3" s="1"/>
  <c r="I81" i="2"/>
  <c r="N108" i="2"/>
  <c r="J108" i="2"/>
  <c r="D108" i="2"/>
  <c r="F81" i="2"/>
  <c r="L85" i="2"/>
  <c r="F85" i="2"/>
  <c r="C81" i="2"/>
  <c r="B108" i="2"/>
  <c r="K108" i="2"/>
  <c r="E108" i="2"/>
  <c r="M85" i="2"/>
  <c r="I85" i="2"/>
  <c r="C85" i="2"/>
  <c r="M81" i="2"/>
  <c r="L108" i="2"/>
  <c r="N85" i="2"/>
  <c r="J85" i="2"/>
  <c r="D85" i="2"/>
  <c r="B81" i="2"/>
  <c r="O83" i="2"/>
  <c r="O123" i="2" s="1"/>
  <c r="L6" i="3" s="1"/>
  <c r="P78" i="2"/>
  <c r="P83" i="2"/>
  <c r="P79" i="2"/>
  <c r="O79" i="2"/>
  <c r="O78" i="2"/>
  <c r="C70" i="1"/>
  <c r="E81" i="2"/>
  <c r="K81" i="2"/>
  <c r="H80" i="2" l="1"/>
  <c r="G79" i="2"/>
  <c r="B125" i="2"/>
  <c r="I90" i="2"/>
  <c r="I91" i="2" s="1"/>
  <c r="I125" i="2"/>
  <c r="L90" i="2"/>
  <c r="L91" i="2" s="1"/>
  <c r="L125" i="2"/>
  <c r="L126" i="2" s="1"/>
  <c r="J90" i="2"/>
  <c r="J91" i="2" s="1"/>
  <c r="J125" i="2"/>
  <c r="D90" i="2"/>
  <c r="D91" i="2" s="1"/>
  <c r="D125" i="2"/>
  <c r="H88" i="2"/>
  <c r="E126" i="2"/>
  <c r="N90" i="2"/>
  <c r="N91" i="2" s="1"/>
  <c r="N125" i="2"/>
  <c r="C90" i="2"/>
  <c r="C91" i="2" s="1"/>
  <c r="C125" i="2"/>
  <c r="F90" i="2"/>
  <c r="F91" i="2" s="1"/>
  <c r="F125" i="2"/>
  <c r="M90" i="2"/>
  <c r="M91" i="2" s="1"/>
  <c r="M125" i="2"/>
  <c r="K126" i="2"/>
  <c r="O88" i="2"/>
  <c r="H81" i="2"/>
  <c r="H108" i="2"/>
  <c r="H85" i="2"/>
  <c r="H86" i="2" s="1"/>
  <c r="H96" i="2" s="1"/>
  <c r="P108" i="2"/>
  <c r="P85" i="2"/>
  <c r="O108" i="2"/>
  <c r="O85" i="2"/>
  <c r="O125" i="2" s="1"/>
  <c r="G108" i="2" l="1"/>
  <c r="G85" i="2"/>
  <c r="C126" i="2"/>
  <c r="D4" i="3" s="1"/>
  <c r="D10" i="3"/>
  <c r="J126" i="2"/>
  <c r="I4" i="3" s="1"/>
  <c r="I10" i="3"/>
  <c r="I126" i="2"/>
  <c r="H4" i="3" s="1"/>
  <c r="H10" i="3"/>
  <c r="M126" i="2"/>
  <c r="J4" i="3" s="1"/>
  <c r="J10" i="3"/>
  <c r="F126" i="2"/>
  <c r="F4" i="3" s="1"/>
  <c r="F10" i="3"/>
  <c r="N126" i="2"/>
  <c r="K4" i="3" s="1"/>
  <c r="K10" i="3"/>
  <c r="D126" i="2"/>
  <c r="E4" i="3" s="1"/>
  <c r="E10" i="3"/>
  <c r="B126" i="2"/>
  <c r="C4" i="3" s="1"/>
  <c r="C10" i="3"/>
  <c r="O126" i="2"/>
  <c r="L4" i="3" s="1"/>
  <c r="L10" i="3"/>
  <c r="H90" i="2"/>
  <c r="H91" i="2" s="1"/>
  <c r="H125" i="2"/>
  <c r="O90" i="2"/>
  <c r="O91" i="2" s="1"/>
  <c r="G90" i="2" l="1"/>
  <c r="G91" i="2" s="1"/>
  <c r="G86" i="2"/>
  <c r="G125" i="2"/>
  <c r="G126" i="2" s="1"/>
  <c r="H126" i="2"/>
  <c r="G4" i="3" s="1"/>
  <c r="G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H10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on a retiré 27500 au SNF en réalité il faudrait plus et rajouter de la FBCF au s12 et s13 de telle manière que al somem fasse -27500
</t>
        </r>
      </text>
    </comment>
  </commentList>
</comments>
</file>

<file path=xl/sharedStrings.xml><?xml version="1.0" encoding="utf-8"?>
<sst xmlns="http://schemas.openxmlformats.org/spreadsheetml/2006/main" count="401" uniqueCount="177">
  <si>
    <t>États-Unis</t>
  </si>
  <si>
    <t>Produits de l'agriculture et de la chasse et services annexes</t>
  </si>
  <si>
    <t>Produits sylvicoles et services annexes</t>
  </si>
  <si>
    <t>Produits de la pêche et de l'aquaculture , services de soutien à la pêche</t>
  </si>
  <si>
    <t>Produits des industries extractives</t>
  </si>
  <si>
    <t>Produits des industries alimentaires, boissons, produits à base de tabac</t>
  </si>
  <si>
    <t>Produits de l'indus. textile, articles d'habillement, cuir &amp; art. en cuir</t>
  </si>
  <si>
    <t>Bois, art. en bois &amp; liège, sauf meubles , art. de vannerie &amp; de sparterie</t>
  </si>
  <si>
    <t>Papier et carton</t>
  </si>
  <si>
    <t>Travaux d'impression et de reproduction</t>
  </si>
  <si>
    <t>Produits de la cokéfaction et du raffinage</t>
  </si>
  <si>
    <t>Produits chimiques</t>
  </si>
  <si>
    <t>Produits pharmaceutiques de base et préparations pharmaceutiques</t>
  </si>
  <si>
    <t>Produits en caoutchouc et en plastique</t>
  </si>
  <si>
    <t>Autres produits minéraux non métalliques</t>
  </si>
  <si>
    <t>Produits métallurgiques</t>
  </si>
  <si>
    <t>Produits métalliques, à l'exclusion des machines et équipements</t>
  </si>
  <si>
    <t>Produits informatiques, électroniques et optiques</t>
  </si>
  <si>
    <t>Équipements électriques</t>
  </si>
  <si>
    <t>Machines et équipements n.c.a.</t>
  </si>
  <si>
    <t>Véhicules automobiles, remorques et semi-remorques</t>
  </si>
  <si>
    <t>Autres matériels de transport</t>
  </si>
  <si>
    <t>Meubles, autres produits manufacturés</t>
  </si>
  <si>
    <t>Réparation et installation de machines et d'équipements</t>
  </si>
  <si>
    <t>Électricité, gaz, vapeur et air conditionné</t>
  </si>
  <si>
    <t>Eau naturelle , traitement et distribution d'eau</t>
  </si>
  <si>
    <t>Collecte et traitement des eaux usées, des déchets, boues d'épuration, etc.</t>
  </si>
  <si>
    <t>Constructions et travaux de construction</t>
  </si>
  <si>
    <t>Commerce et réparation d'automobiles et de motocycles</t>
  </si>
  <si>
    <t>Commerce de gros, à l'exclusion des automobiles et des motocycles</t>
  </si>
  <si>
    <t>Commerce de détail, à l'exclusion des automobiles et des motocycles</t>
  </si>
  <si>
    <t>Transports terrestres et transports par conduites</t>
  </si>
  <si>
    <t>Transport par eau</t>
  </si>
  <si>
    <t>Transports aériens</t>
  </si>
  <si>
    <t>Entreposage et services auxiliaires des transports</t>
  </si>
  <si>
    <t>Services de poste et de courrier</t>
  </si>
  <si>
    <t>Services d'hébergement et de restauration</t>
  </si>
  <si>
    <t>Édition</t>
  </si>
  <si>
    <t>Audiovisuel et diffusion</t>
  </si>
  <si>
    <t>Services de télécommunications</t>
  </si>
  <si>
    <t>Programmation, conseil et autres act. informatiques, services d'information</t>
  </si>
  <si>
    <t>Services financiers, hors assurances et caisses de retraite</t>
  </si>
  <si>
    <t>Services d'assurance, de réassurance et retraite, sauf S.S. obligatoire</t>
  </si>
  <si>
    <t>Services auxiliaires aux services financiers et aux assurances</t>
  </si>
  <si>
    <t>Loyers imputés des logements occupés par leur propriétaire</t>
  </si>
  <si>
    <t>Services immobiliers à l'exclusion des loyers imputés</t>
  </si>
  <si>
    <t>Services juridiques, comptables, des sièges sociaux, de conseil en gestion</t>
  </si>
  <si>
    <t>Services d'architecture &amp; d'ingénierie, serv. de contrôle &amp; analyses techn.</t>
  </si>
  <si>
    <t>Services de recherche et développement scientifique</t>
  </si>
  <si>
    <t>Services de publicité et d'études de marché</t>
  </si>
  <si>
    <t>Autres services spécialisés, scientifiques, techniques et vétérinaires</t>
  </si>
  <si>
    <t>Location et location-bail</t>
  </si>
  <si>
    <t>Services liés à l'emploi</t>
  </si>
  <si>
    <t>Services des agences de voyage, des voyagistes &amp;autres serv. de réservation</t>
  </si>
  <si>
    <t>Services de sécurité et d'enquête, relatifs aux bâtiments, de soutien</t>
  </si>
  <si>
    <t>Services d'admin. publique et de défense , services de S.S. obligatoire</t>
  </si>
  <si>
    <t>Services de l'enseignement</t>
  </si>
  <si>
    <t>Services de santé humaine</t>
  </si>
  <si>
    <t>Services d'hébergement médico-social et social, d'action sociale</t>
  </si>
  <si>
    <t>Services créatifs, biblioth., musées &amp; autres serv. cult., jeux de hasard</t>
  </si>
  <si>
    <t>Services sportifs, récréatifs et de loisirs</t>
  </si>
  <si>
    <t>Services fournis par des organisations associatives</t>
  </si>
  <si>
    <t>Services de réparation d'ordinateurs et de biens personnels et domestiques</t>
  </si>
  <si>
    <t>Autres services personnels</t>
  </si>
  <si>
    <t>Services extra-territoriaux</t>
  </si>
  <si>
    <t>total</t>
  </si>
  <si>
    <t>Données extraites le10/08/2023 17:27:21 depuis [ESTAT]</t>
  </si>
  <si>
    <t xml:space="preserve">Dataset: </t>
  </si>
  <si>
    <t>Tableaux des emplois au prix d'achat [NAIO_10_CP16__custom_7136956]</t>
  </si>
  <si>
    <t>Dernière mise à jour:</t>
  </si>
  <si>
    <t>04/08/2023 23:00</t>
  </si>
  <si>
    <t>Fréquence (relative au temps)</t>
  </si>
  <si>
    <t>Annuel</t>
  </si>
  <si>
    <t>Unité de mesure</t>
  </si>
  <si>
    <t>Millions d'euros</t>
  </si>
  <si>
    <t>Stock ou flux</t>
  </si>
  <si>
    <t>Total</t>
  </si>
  <si>
    <t>Industries, catégories de demande finale et importations</t>
  </si>
  <si>
    <t>Formation brute de capital fixe</t>
  </si>
  <si>
    <t>Temps</t>
  </si>
  <si>
    <t>2018</t>
  </si>
  <si>
    <t>GEO (Libellés)</t>
  </si>
  <si>
    <t>Belgique</t>
  </si>
  <si>
    <t>Danemark</t>
  </si>
  <si>
    <t>Allemagne</t>
  </si>
  <si>
    <t>Espagne</t>
  </si>
  <si>
    <t>France</t>
  </si>
  <si>
    <t>Italie</t>
  </si>
  <si>
    <t>Pays-Bas</t>
  </si>
  <si>
    <t>Autriche</t>
  </si>
  <si>
    <t>Finlande</t>
  </si>
  <si>
    <t>Suède</t>
  </si>
  <si>
    <t>Royaume-Uni</t>
  </si>
  <si>
    <t>PROD_NA (Libellés)</t>
  </si>
  <si>
    <t/>
  </si>
  <si>
    <t>Produits de la pêche et de l'aquaculture; services de soutien à la pêche</t>
  </si>
  <si>
    <t>:</t>
  </si>
  <si>
    <t>Produits des industries alimentaires, boissons et produits à base de tabac</t>
  </si>
  <si>
    <t>Produits de l'industrie textile, articles d'habillement, cuir et articles en cuir</t>
  </si>
  <si>
    <t>Bois, articles en bois et en liège, à l'exclusion des meubles; articles de vannerie et de sparterie</t>
  </si>
  <si>
    <t>Meubles et autres produits manufacturés</t>
  </si>
  <si>
    <t>Eau naturelle; traitement et distribution d'eau</t>
  </si>
  <si>
    <t>Collecte et traitement des eaux usées; boues d'épuration; collecte, traitement et élimination des déchets; récupération de matériaux; Dépollution et autres services de gestion des déchets</t>
  </si>
  <si>
    <t>Production de films cinématographiques, de vidéos et de programmes de télévision; enregistrement sonore et édition musicale; programmation et diffusion</t>
  </si>
  <si>
    <t>Programmation, conseil et autres activités informatiques;Services d'information</t>
  </si>
  <si>
    <t>Services d'assurance, de réassurance et de caisses de retraite, à l'exclusion de la sécurité sociale obligatoire</t>
  </si>
  <si>
    <t>Services juridiques et comptables; services des sièges sociaux; conseil de gestion</t>
  </si>
  <si>
    <t>Services d'architecture et d'ingénierie; services de contrôle et analyses techniques</t>
  </si>
  <si>
    <t>Autres services spécialisés, scientifiques et techniques et services vétérinaires</t>
  </si>
  <si>
    <t>Services des agences de voyage, des voyagistes et autres services de réservation et services connexes</t>
  </si>
  <si>
    <t>Services de sécurité et d'enquête; services relatifs aux bâtiments et aménagement paysager; services administratifs et autres services de soutien aux entreprises</t>
  </si>
  <si>
    <t>Services d'hébergement médico-social et social; services d'action sociale sans hébergement</t>
  </si>
  <si>
    <t>Services créatifs, artistiques, du spectacle, des bibliothèques, archives, musées et autres services culturels; jeux de hasard et d'argent</t>
  </si>
  <si>
    <t>Services des ménages en tant qu'employeurs; biens et services divers produits par les ménages pour leur usage propre</t>
  </si>
  <si>
    <t>Services d'administration publique et de défense; services de sécurité sociale obligatoire</t>
  </si>
  <si>
    <t>Valeur spéciale</t>
  </si>
  <si>
    <t>27/07/2023 11:00</t>
  </si>
  <si>
    <t>Prix courants, millions d'euros</t>
  </si>
  <si>
    <t>Direction du flux</t>
  </si>
  <si>
    <t>Payé</t>
  </si>
  <si>
    <t>Indicateur des comptes nationaux (SEC 2010)</t>
  </si>
  <si>
    <t>SECTOR (Libellés)</t>
  </si>
  <si>
    <t>Sociétés non financières</t>
  </si>
  <si>
    <t>Sociétés financières</t>
  </si>
  <si>
    <t>Administrations publiques</t>
  </si>
  <si>
    <t>Données extraites le10/08/2023 17:36:06 depuis [ESTAT]</t>
  </si>
  <si>
    <t>Opérations non financières - données annuelles [NASA_10_NF_TR__custom_7137013]</t>
  </si>
  <si>
    <t>Mesure</t>
  </si>
  <si>
    <t>Prix courants</t>
  </si>
  <si>
    <t>Pays</t>
  </si>
  <si>
    <t>Australie</t>
  </si>
  <si>
    <t>Canada</t>
  </si>
  <si>
    <t>Année</t>
  </si>
  <si>
    <t>Unité</t>
  </si>
  <si>
    <t>Dollar Australien, Millions</t>
  </si>
  <si>
    <t>Dollar canadien, Millions</t>
  </si>
  <si>
    <t>Dollar des États-Unis, Millions</t>
  </si>
  <si>
    <t>Secteur</t>
  </si>
  <si>
    <t>Transaction</t>
  </si>
  <si>
    <t>i</t>
  </si>
  <si>
    <t>S11: Sociétés non financières</t>
  </si>
  <si>
    <t>NFP51P: Formation brute de capital fixe</t>
  </si>
  <si>
    <t>S12: Sociétés financières</t>
  </si>
  <si>
    <t>S13: Administrations publiques</t>
  </si>
  <si>
    <t>Logiciels et base de données (CPA 62-63)</t>
  </si>
  <si>
    <t>R&amp;D</t>
  </si>
  <si>
    <t>Autres incorporels (architecture, ingénierie,,…)</t>
  </si>
  <si>
    <t>total FBCFincorporelle</t>
  </si>
  <si>
    <t>France revue</t>
  </si>
  <si>
    <t>PIB</t>
  </si>
  <si>
    <t>Données extraites le10/08/2023 18:34:42 depuis [ESTAT]</t>
  </si>
  <si>
    <t>PIB et principaux composants (production, dépenses et revenu) [NAMA_10_GDP__custom_7137373]</t>
  </si>
  <si>
    <t>09/08/2023 23:00</t>
  </si>
  <si>
    <t>Produit intérieur brut aux prix du marché</t>
  </si>
  <si>
    <t>TIME</t>
  </si>
  <si>
    <t>RATIO 2 en %du PIB</t>
  </si>
  <si>
    <t>RATIO 1 en % de la FBCF du S11, S12, S13</t>
  </si>
  <si>
    <t>Pays Bas</t>
  </si>
  <si>
    <t>Royaume</t>
  </si>
  <si>
    <t>États</t>
  </si>
  <si>
    <t>Uni</t>
  </si>
  <si>
    <t>Unis</t>
  </si>
  <si>
    <t>total FBCF incorporelle / PIB</t>
  </si>
  <si>
    <t xml:space="preserve">Logiciels </t>
  </si>
  <si>
    <t>nd</t>
  </si>
  <si>
    <t xml:space="preserve">  autres logiciels et base de données</t>
  </si>
  <si>
    <t>Autres (architecture, arts,..)</t>
  </si>
  <si>
    <t xml:space="preserve">France </t>
  </si>
  <si>
    <t xml:space="preserve">  édition de logiciel de logiciel standard</t>
  </si>
  <si>
    <t>Source : Eurostat, OCDE, calcul de l'auteur</t>
  </si>
  <si>
    <t>proposée</t>
  </si>
  <si>
    <t>France base 2020</t>
  </si>
  <si>
    <t>frenace base 2020</t>
  </si>
  <si>
    <t>France source</t>
  </si>
  <si>
    <t>france base 2020</t>
  </si>
  <si>
    <t>France base 2014</t>
  </si>
  <si>
    <t>Source : Eurostat, OCDE, Calcul de l'auteur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</si>
</sst>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##########"/>
    <numFmt numFmtId="165" formatCode="#,##0.0_ ;\-#,##0.0\ "/>
    <numFmt numFmtId="166" formatCode="#,##0.0"/>
    <numFmt numFmtId="167" formatCode="0.0%"/>
    <numFmt numFmtId="168" formatCode="0.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sz val="9"/>
      <color indexed="10"/>
      <name val="Courier New"/>
      <family val="3"/>
    </font>
    <font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669AF"/>
      </patternFill>
    </fill>
    <fill>
      <patternFill patternType="solid">
        <fgColor rgb="FF0096DC"/>
      </patternFill>
    </fill>
    <fill>
      <patternFill patternType="mediumGray">
        <bgColor indexed="22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rgb="FFF0F8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6F6F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B0B0B0"/>
      </left>
      <right style="thin">
        <color rgb="FFB0B0B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28" fillId="0" borderId="0"/>
    <xf numFmtId="0" fontId="29" fillId="0" borderId="0"/>
    <xf numFmtId="0" fontId="28" fillId="0" borderId="0"/>
  </cellStyleXfs>
  <cellXfs count="111">
    <xf numFmtId="0" fontId="0" fillId="0" borderId="0" xfId="0"/>
    <xf numFmtId="0" fontId="18" fillId="0" borderId="0" xfId="42"/>
    <xf numFmtId="0" fontId="18" fillId="0" borderId="0" xfId="42" applyFill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33" borderId="10" xfId="0" applyFont="1" applyFill="1" applyBorder="1" applyAlignment="1">
      <alignment horizontal="right" vertical="center"/>
    </xf>
    <xf numFmtId="0" fontId="21" fillId="33" borderId="10" xfId="0" applyFont="1" applyFill="1" applyBorder="1" applyAlignment="1">
      <alignment horizontal="left" vertical="center"/>
    </xf>
    <xf numFmtId="0" fontId="20" fillId="34" borderId="10" xfId="0" applyFont="1" applyFill="1" applyBorder="1" applyAlignment="1">
      <alignment horizontal="left" vertical="center"/>
    </xf>
    <xf numFmtId="0" fontId="0" fillId="35" borderId="0" xfId="0" applyFill="1"/>
    <xf numFmtId="0" fontId="20" fillId="36" borderId="10" xfId="0" applyFont="1" applyFill="1" applyBorder="1" applyAlignment="1">
      <alignment horizontal="left" vertical="center"/>
    </xf>
    <xf numFmtId="164" fontId="19" fillId="0" borderId="0" xfId="0" applyNumberFormat="1" applyFont="1" applyAlignment="1">
      <alignment horizontal="right" vertical="center" shrinkToFit="1"/>
    </xf>
    <xf numFmtId="3" fontId="19" fillId="0" borderId="0" xfId="0" applyNumberFormat="1" applyFont="1" applyAlignment="1">
      <alignment horizontal="right" vertical="center" shrinkToFit="1"/>
    </xf>
    <xf numFmtId="3" fontId="19" fillId="37" borderId="0" xfId="0" applyNumberFormat="1" applyFont="1" applyFill="1" applyAlignment="1">
      <alignment horizontal="right" vertical="center" shrinkToFit="1"/>
    </xf>
    <xf numFmtId="164" fontId="19" fillId="37" borderId="0" xfId="0" applyNumberFormat="1" applyFont="1" applyFill="1" applyAlignment="1">
      <alignment horizontal="right" vertical="center" shrinkToFit="1"/>
    </xf>
    <xf numFmtId="3" fontId="0" fillId="0" borderId="0" xfId="0" applyNumberFormat="1"/>
    <xf numFmtId="0" fontId="21" fillId="33" borderId="18" xfId="0" applyFont="1" applyFill="1" applyBorder="1" applyAlignment="1">
      <alignment horizontal="left" vertical="center"/>
    </xf>
    <xf numFmtId="0" fontId="24" fillId="39" borderId="11" xfId="43" applyFont="1" applyFill="1" applyBorder="1" applyAlignment="1">
      <alignment horizontal="center" vertical="top" wrapText="1"/>
    </xf>
    <xf numFmtId="0" fontId="23" fillId="40" borderId="11" xfId="43" applyFont="1" applyFill="1" applyBorder="1" applyAlignment="1">
      <alignment wrapText="1"/>
    </xf>
    <xf numFmtId="0" fontId="27" fillId="41" borderId="11" xfId="43" applyFont="1" applyFill="1" applyBorder="1" applyAlignment="1">
      <alignment horizontal="center"/>
    </xf>
    <xf numFmtId="0" fontId="22" fillId="40" borderId="11" xfId="43" applyFont="1" applyFill="1" applyBorder="1" applyAlignment="1">
      <alignment vertical="top" wrapText="1"/>
    </xf>
    <xf numFmtId="165" fontId="26" fillId="0" borderId="11" xfId="43" applyNumberFormat="1" applyFont="1" applyBorder="1" applyAlignment="1">
      <alignment horizontal="right"/>
    </xf>
    <xf numFmtId="165" fontId="26" fillId="42" borderId="11" xfId="43" applyNumberFormat="1" applyFont="1" applyFill="1" applyBorder="1" applyAlignment="1">
      <alignment horizontal="right"/>
    </xf>
    <xf numFmtId="0" fontId="28" fillId="0" borderId="0" xfId="44"/>
    <xf numFmtId="0" fontId="29" fillId="44" borderId="0" xfId="45" applyFill="1"/>
    <xf numFmtId="164" fontId="0" fillId="0" borderId="0" xfId="0" applyNumberFormat="1"/>
    <xf numFmtId="0" fontId="14" fillId="43" borderId="0" xfId="0" applyFont="1" applyFill="1"/>
    <xf numFmtId="0" fontId="24" fillId="38" borderId="0" xfId="43" applyFont="1" applyFill="1" applyBorder="1" applyAlignment="1">
      <alignment vertical="top" wrapText="1"/>
    </xf>
    <xf numFmtId="0" fontId="24" fillId="39" borderId="0" xfId="43" applyFont="1" applyFill="1" applyBorder="1" applyAlignment="1">
      <alignment horizontal="center" vertical="top" wrapText="1"/>
    </xf>
    <xf numFmtId="0" fontId="27" fillId="41" borderId="0" xfId="43" applyFont="1" applyFill="1" applyBorder="1" applyAlignment="1">
      <alignment horizontal="center"/>
    </xf>
    <xf numFmtId="165" fontId="26" fillId="0" borderId="0" xfId="43" applyNumberFormat="1" applyFont="1" applyBorder="1" applyAlignment="1">
      <alignment horizontal="right"/>
    </xf>
    <xf numFmtId="165" fontId="26" fillId="42" borderId="0" xfId="43" applyNumberFormat="1" applyFont="1" applyFill="1" applyBorder="1" applyAlignment="1">
      <alignment horizontal="right"/>
    </xf>
    <xf numFmtId="0" fontId="32" fillId="33" borderId="10" xfId="0" applyFont="1" applyFill="1" applyBorder="1" applyAlignment="1">
      <alignment horizontal="left" vertical="center"/>
    </xf>
    <xf numFmtId="0" fontId="14" fillId="45" borderId="0" xfId="0" applyFont="1" applyFill="1"/>
    <xf numFmtId="0" fontId="33" fillId="0" borderId="0" xfId="0" applyFont="1"/>
    <xf numFmtId="0" fontId="26" fillId="46" borderId="0" xfId="0" applyFont="1" applyFill="1" applyAlignment="1">
      <alignment horizontal="right" vertical="top"/>
    </xf>
    <xf numFmtId="0" fontId="22" fillId="40" borderId="0" xfId="43" applyFont="1" applyFill="1" applyBorder="1" applyAlignment="1">
      <alignment vertical="top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32" fillId="33" borderId="10" xfId="0" applyFont="1" applyFill="1" applyBorder="1" applyAlignment="1">
      <alignment horizontal="right" vertical="center"/>
    </xf>
    <xf numFmtId="0" fontId="35" fillId="34" borderId="10" xfId="0" applyFont="1" applyFill="1" applyBorder="1" applyAlignment="1">
      <alignment horizontal="left" vertical="center"/>
    </xf>
    <xf numFmtId="0" fontId="35" fillId="36" borderId="10" xfId="0" applyFont="1" applyFill="1" applyBorder="1" applyAlignment="1">
      <alignment horizontal="left" vertical="center"/>
    </xf>
    <xf numFmtId="164" fontId="34" fillId="0" borderId="0" xfId="0" applyNumberFormat="1" applyFont="1" applyAlignment="1">
      <alignment horizontal="right" vertical="center" shrinkToFit="1"/>
    </xf>
    <xf numFmtId="166" fontId="34" fillId="0" borderId="0" xfId="0" applyNumberFormat="1" applyFont="1" applyAlignment="1">
      <alignment horizontal="right" vertical="center" shrinkToFit="1"/>
    </xf>
    <xf numFmtId="0" fontId="36" fillId="0" borderId="0" xfId="0" applyFont="1"/>
    <xf numFmtId="167" fontId="36" fillId="0" borderId="0" xfId="0" applyNumberFormat="1" applyFont="1"/>
    <xf numFmtId="3" fontId="19" fillId="43" borderId="0" xfId="0" applyNumberFormat="1" applyFont="1" applyFill="1" applyAlignment="1">
      <alignment horizontal="right" vertical="center" shrinkToFit="1"/>
    </xf>
    <xf numFmtId="166" fontId="0" fillId="43" borderId="0" xfId="0" applyNumberFormat="1" applyFill="1"/>
    <xf numFmtId="0" fontId="22" fillId="43" borderId="0" xfId="43" applyFont="1" applyFill="1" applyBorder="1" applyAlignment="1">
      <alignment vertical="top" wrapText="1"/>
    </xf>
    <xf numFmtId="164" fontId="34" fillId="43" borderId="0" xfId="0" applyNumberFormat="1" applyFont="1" applyFill="1" applyAlignment="1">
      <alignment horizontal="right" vertical="center" shrinkToFit="1"/>
    </xf>
    <xf numFmtId="166" fontId="34" fillId="43" borderId="0" xfId="0" applyNumberFormat="1" applyFont="1" applyFill="1" applyAlignment="1">
      <alignment horizontal="right" vertical="center" shrinkToFit="1"/>
    </xf>
    <xf numFmtId="0" fontId="26" fillId="43" borderId="0" xfId="0" applyFont="1" applyFill="1" applyAlignment="1">
      <alignment horizontal="right" vertical="top"/>
    </xf>
    <xf numFmtId="0" fontId="30" fillId="43" borderId="0" xfId="43" applyFont="1" applyFill="1" applyBorder="1" applyAlignment="1">
      <alignment vertical="top" wrapText="1"/>
    </xf>
    <xf numFmtId="0" fontId="31" fillId="43" borderId="10" xfId="0" applyFont="1" applyFill="1" applyBorder="1" applyAlignment="1">
      <alignment horizontal="left" vertical="center"/>
    </xf>
    <xf numFmtId="0" fontId="30" fillId="43" borderId="0" xfId="0" applyFont="1" applyFill="1"/>
    <xf numFmtId="0" fontId="30" fillId="43" borderId="0" xfId="44" applyFont="1" applyFill="1"/>
    <xf numFmtId="166" fontId="30" fillId="43" borderId="0" xfId="0" applyNumberFormat="1" applyFont="1" applyFill="1" applyAlignment="1">
      <alignment horizontal="right" vertical="center" shrinkToFit="1"/>
    </xf>
    <xf numFmtId="0" fontId="35" fillId="43" borderId="0" xfId="0" applyFont="1" applyFill="1" applyAlignment="1">
      <alignment horizontal="left" vertical="center"/>
    </xf>
    <xf numFmtId="0" fontId="28" fillId="43" borderId="0" xfId="44" applyFill="1"/>
    <xf numFmtId="0" fontId="35" fillId="43" borderId="10" xfId="0" applyFont="1" applyFill="1" applyBorder="1" applyAlignment="1">
      <alignment horizontal="left" vertical="center"/>
    </xf>
    <xf numFmtId="0" fontId="37" fillId="43" borderId="0" xfId="0" applyFont="1" applyFill="1"/>
    <xf numFmtId="168" fontId="0" fillId="43" borderId="0" xfId="0" applyNumberFormat="1" applyFill="1"/>
    <xf numFmtId="168" fontId="31" fillId="0" borderId="0" xfId="46" applyNumberFormat="1" applyFont="1" applyBorder="1" applyAlignment="1">
      <alignment horizontal="center"/>
    </xf>
    <xf numFmtId="168" fontId="30" fillId="0" borderId="0" xfId="46" applyNumberFormat="1" applyFont="1" applyBorder="1" applyAlignment="1">
      <alignment horizontal="center"/>
    </xf>
    <xf numFmtId="0" fontId="30" fillId="0" borderId="19" xfId="46" applyFont="1" applyBorder="1"/>
    <xf numFmtId="0" fontId="30" fillId="0" borderId="20" xfId="46" applyFont="1" applyBorder="1" applyAlignment="1">
      <alignment horizontal="center"/>
    </xf>
    <xf numFmtId="0" fontId="30" fillId="0" borderId="21" xfId="46" applyFont="1" applyFill="1" applyBorder="1" applyAlignment="1">
      <alignment horizontal="center"/>
    </xf>
    <xf numFmtId="0" fontId="30" fillId="0" borderId="22" xfId="46" applyFont="1" applyBorder="1"/>
    <xf numFmtId="168" fontId="31" fillId="0" borderId="25" xfId="46" applyNumberFormat="1" applyFont="1" applyBorder="1" applyAlignment="1">
      <alignment horizontal="center"/>
    </xf>
    <xf numFmtId="168" fontId="31" fillId="0" borderId="26" xfId="46" applyNumberFormat="1" applyFont="1" applyBorder="1" applyAlignment="1">
      <alignment horizontal="center"/>
    </xf>
    <xf numFmtId="168" fontId="30" fillId="0" borderId="25" xfId="46" applyNumberFormat="1" applyFont="1" applyBorder="1" applyAlignment="1">
      <alignment horizontal="center"/>
    </xf>
    <xf numFmtId="168" fontId="30" fillId="0" borderId="26" xfId="46" applyNumberFormat="1" applyFont="1" applyBorder="1" applyAlignment="1">
      <alignment horizontal="center"/>
    </xf>
    <xf numFmtId="168" fontId="30" fillId="0" borderId="27" xfId="46" applyNumberFormat="1" applyFont="1" applyBorder="1" applyAlignment="1">
      <alignment horizontal="center"/>
    </xf>
    <xf numFmtId="168" fontId="30" fillId="0" borderId="23" xfId="46" applyNumberFormat="1" applyFont="1" applyBorder="1" applyAlignment="1">
      <alignment horizontal="center"/>
    </xf>
    <xf numFmtId="168" fontId="30" fillId="0" borderId="24" xfId="46" applyNumberFormat="1" applyFont="1" applyBorder="1" applyAlignment="1">
      <alignment horizontal="center"/>
    </xf>
    <xf numFmtId="0" fontId="30" fillId="0" borderId="20" xfId="46" applyFont="1" applyBorder="1"/>
    <xf numFmtId="0" fontId="32" fillId="33" borderId="18" xfId="0" applyFont="1" applyFill="1" applyBorder="1" applyAlignment="1">
      <alignment horizontal="left" vertical="center"/>
    </xf>
    <xf numFmtId="166" fontId="0" fillId="0" borderId="0" xfId="0" applyNumberFormat="1"/>
    <xf numFmtId="0" fontId="30" fillId="0" borderId="0" xfId="46" applyFont="1" applyBorder="1"/>
    <xf numFmtId="0" fontId="30" fillId="0" borderId="0" xfId="46" applyFont="1" applyBorder="1" applyAlignment="1">
      <alignment horizontal="center"/>
    </xf>
    <xf numFmtId="0" fontId="30" fillId="0" borderId="26" xfId="46" applyFont="1" applyBorder="1" applyAlignment="1">
      <alignment horizontal="center"/>
    </xf>
    <xf numFmtId="168" fontId="31" fillId="0" borderId="28" xfId="46" applyNumberFormat="1" applyFont="1" applyBorder="1" applyAlignment="1">
      <alignment horizontal="center"/>
    </xf>
    <xf numFmtId="168" fontId="31" fillId="0" borderId="20" xfId="46" applyNumberFormat="1" applyFont="1" applyBorder="1" applyAlignment="1">
      <alignment horizontal="center"/>
    </xf>
    <xf numFmtId="168" fontId="31" fillId="0" borderId="21" xfId="46" applyNumberFormat="1" applyFont="1" applyBorder="1" applyAlignment="1">
      <alignment horizontal="center"/>
    </xf>
    <xf numFmtId="0" fontId="30" fillId="43" borderId="20" xfId="46" applyFont="1" applyFill="1" applyBorder="1" applyAlignment="1">
      <alignment horizontal="center"/>
    </xf>
    <xf numFmtId="0" fontId="30" fillId="43" borderId="0" xfId="46" applyFont="1" applyFill="1" applyBorder="1" applyAlignment="1">
      <alignment horizontal="center"/>
    </xf>
    <xf numFmtId="168" fontId="31" fillId="43" borderId="20" xfId="46" applyNumberFormat="1" applyFont="1" applyFill="1" applyBorder="1" applyAlignment="1">
      <alignment horizontal="center"/>
    </xf>
    <xf numFmtId="168" fontId="31" fillId="43" borderId="0" xfId="46" applyNumberFormat="1" applyFont="1" applyFill="1" applyBorder="1" applyAlignment="1">
      <alignment horizontal="center"/>
    </xf>
    <xf numFmtId="168" fontId="30" fillId="43" borderId="0" xfId="46" applyNumberFormat="1" applyFont="1" applyFill="1" applyBorder="1" applyAlignment="1">
      <alignment horizontal="center"/>
    </xf>
    <xf numFmtId="168" fontId="30" fillId="43" borderId="23" xfId="46" applyNumberFormat="1" applyFont="1" applyFill="1" applyBorder="1" applyAlignment="1">
      <alignment horizontal="center"/>
    </xf>
    <xf numFmtId="168" fontId="38" fillId="0" borderId="0" xfId="46" applyNumberFormat="1" applyFont="1" applyFill="1" applyBorder="1"/>
    <xf numFmtId="168" fontId="31" fillId="0" borderId="19" xfId="46" applyNumberFormat="1" applyFont="1" applyBorder="1"/>
    <xf numFmtId="168" fontId="31" fillId="0" borderId="29" xfId="46" applyNumberFormat="1" applyFont="1" applyBorder="1"/>
    <xf numFmtId="168" fontId="30" fillId="0" borderId="29" xfId="46" applyNumberFormat="1" applyFont="1" applyBorder="1"/>
    <xf numFmtId="168" fontId="30" fillId="0" borderId="22" xfId="46" applyNumberFormat="1" applyFont="1" applyBorder="1"/>
    <xf numFmtId="0" fontId="22" fillId="40" borderId="15" xfId="43" applyFont="1" applyFill="1" applyBorder="1" applyAlignment="1">
      <alignment vertical="top" wrapText="1"/>
    </xf>
    <xf numFmtId="0" fontId="22" fillId="40" borderId="17" xfId="43" applyFont="1" applyFill="1" applyBorder="1" applyAlignment="1">
      <alignment vertical="top" wrapText="1"/>
    </xf>
    <xf numFmtId="0" fontId="22" fillId="40" borderId="16" xfId="43" applyFont="1" applyFill="1" applyBorder="1" applyAlignment="1">
      <alignment vertical="top" wrapText="1"/>
    </xf>
    <xf numFmtId="0" fontId="25" fillId="38" borderId="12" xfId="43" applyFont="1" applyFill="1" applyBorder="1" applyAlignment="1">
      <alignment horizontal="right" vertical="top" wrapText="1"/>
    </xf>
    <xf numFmtId="0" fontId="25" fillId="38" borderId="14" xfId="43" applyFont="1" applyFill="1" applyBorder="1" applyAlignment="1">
      <alignment horizontal="right" vertical="top" wrapText="1"/>
    </xf>
    <xf numFmtId="0" fontId="25" fillId="38" borderId="13" xfId="43" applyFont="1" applyFill="1" applyBorder="1" applyAlignment="1">
      <alignment horizontal="right" vertical="top" wrapText="1"/>
    </xf>
    <xf numFmtId="0" fontId="24" fillId="38" borderId="12" xfId="43" applyFont="1" applyFill="1" applyBorder="1" applyAlignment="1">
      <alignment vertical="top" wrapText="1"/>
    </xf>
    <xf numFmtId="0" fontId="24" fillId="38" borderId="14" xfId="43" applyFont="1" applyFill="1" applyBorder="1" applyAlignment="1">
      <alignment vertical="top" wrapText="1"/>
    </xf>
    <xf numFmtId="0" fontId="24" fillId="38" borderId="13" xfId="43" applyFont="1" applyFill="1" applyBorder="1" applyAlignment="1">
      <alignment vertical="top" wrapText="1"/>
    </xf>
    <xf numFmtId="0" fontId="25" fillId="39" borderId="12" xfId="43" applyFont="1" applyFill="1" applyBorder="1" applyAlignment="1">
      <alignment horizontal="right" vertical="center" wrapText="1"/>
    </xf>
    <xf numFmtId="0" fontId="25" fillId="39" borderId="14" xfId="43" applyFont="1" applyFill="1" applyBorder="1" applyAlignment="1">
      <alignment horizontal="right" vertical="center" wrapText="1"/>
    </xf>
    <xf numFmtId="0" fontId="25" fillId="39" borderId="13" xfId="43" applyFont="1" applyFill="1" applyBorder="1" applyAlignment="1">
      <alignment horizontal="right" vertical="center" wrapText="1"/>
    </xf>
    <xf numFmtId="0" fontId="24" fillId="39" borderId="12" xfId="43" applyFont="1" applyFill="1" applyBorder="1" applyAlignment="1">
      <alignment horizontal="center" vertical="top" wrapText="1"/>
    </xf>
    <xf numFmtId="0" fontId="24" fillId="39" borderId="14" xfId="43" applyFont="1" applyFill="1" applyBorder="1" applyAlignment="1">
      <alignment horizontal="center" vertical="top" wrapText="1"/>
    </xf>
    <xf numFmtId="0" fontId="24" fillId="39" borderId="13" xfId="43" applyFont="1" applyFill="1" applyBorder="1" applyAlignment="1">
      <alignment horizontal="center" vertical="top" wrapText="1"/>
    </xf>
    <xf numFmtId="0" fontId="31" fillId="43" borderId="18" xfId="0" applyFont="1" applyFill="1" applyBorder="1" applyAlignment="1">
      <alignment horizontal="left" vertical="center"/>
    </xf>
    <xf numFmtId="0" fontId="20" fillId="43" borderId="10" xfId="0" applyFont="1" applyFill="1" applyBorder="1" applyAlignment="1">
      <alignment horizontal="left" vertical="center"/>
    </xf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rmal 2" xfId="43" xr:uid="{00000000-0005-0000-0000-000020000000}"/>
    <cellStyle name="Normal 3" xfId="44" xr:uid="{00000000-0005-0000-0000-000021000000}"/>
    <cellStyle name="Normal 4" xfId="42" xr:uid="{00000000-0005-0000-0000-000022000000}"/>
    <cellStyle name="Normal 5" xfId="45" xr:uid="{00000000-0005-0000-0000-000023000000}"/>
    <cellStyle name="Normal 6" xfId="46" xr:uid="{00000000-0005-0000-0000-000024000000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publié!$A$88</c:f>
              <c:strCache>
                <c:ptCount val="1"/>
                <c:pt idx="0">
                  <c:v>Logiciels et base de données (CPA 62-63)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publié!$B$87:$P$87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publié!$B$88:$P$88</c:f>
              <c:numCache>
                <c:formatCode>0.0</c:formatCode>
                <c:ptCount val="15"/>
                <c:pt idx="0">
                  <c:v>8.755883444914188</c:v>
                </c:pt>
                <c:pt idx="1">
                  <c:v>12.599602848796135</c:v>
                </c:pt>
                <c:pt idx="2">
                  <c:v>5.1181338450467742</c:v>
                </c:pt>
                <c:pt idx="3">
                  <c:v>10.789103083264123</c:v>
                </c:pt>
                <c:pt idx="4">
                  <c:v>19.318215850894969</c:v>
                </c:pt>
                <c:pt idx="5">
                  <c:v>17.325630935904798</c:v>
                </c:pt>
                <c:pt idx="6">
                  <c:v>16.485246358855537</c:v>
                </c:pt>
                <c:pt idx="7">
                  <c:v>12.070829966111987</c:v>
                </c:pt>
                <c:pt idx="8">
                  <c:v>19.192246429632029</c:v>
                </c:pt>
                <c:pt idx="9">
                  <c:v>12.347091828997613</c:v>
                </c:pt>
                <c:pt idx="10">
                  <c:v>8.9742882449702641</c:v>
                </c:pt>
                <c:pt idx="11">
                  <c:v>16.433842251597479</c:v>
                </c:pt>
                <c:pt idx="12">
                  <c:v>14.059844367203539</c:v>
                </c:pt>
                <c:pt idx="13">
                  <c:v>16.854556242647213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65-4E5A-81AA-7EA92ADBFB5D}"/>
            </c:ext>
          </c:extLst>
        </c:ser>
        <c:ser>
          <c:idx val="1"/>
          <c:order val="1"/>
          <c:tx>
            <c:strRef>
              <c:f>publié!$A$89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publié!$B$87:$P$87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publié!$B$89:$P$89</c:f>
              <c:numCache>
                <c:formatCode>0.0</c:formatCode>
                <c:ptCount val="15"/>
                <c:pt idx="0">
                  <c:v>15.047366971268429</c:v>
                </c:pt>
                <c:pt idx="1">
                  <c:v>17.760086304011608</c:v>
                </c:pt>
                <c:pt idx="2">
                  <c:v>19.430718797473414</c:v>
                </c:pt>
                <c:pt idx="3">
                  <c:v>8.0365018854492831</c:v>
                </c:pt>
                <c:pt idx="4">
                  <c:v>12.929889888291022</c:v>
                </c:pt>
                <c:pt idx="5">
                  <c:v>11.852888795975559</c:v>
                </c:pt>
                <c:pt idx="6">
                  <c:v>12.011821148807561</c:v>
                </c:pt>
                <c:pt idx="7">
                  <c:v>11.34618904957294</c:v>
                </c:pt>
                <c:pt idx="8">
                  <c:v>11.319888771901407</c:v>
                </c:pt>
                <c:pt idx="9">
                  <c:v>14.442670637054194</c:v>
                </c:pt>
                <c:pt idx="10">
                  <c:v>14.779197772997597</c:v>
                </c:pt>
                <c:pt idx="11">
                  <c:v>13.635481196039217</c:v>
                </c:pt>
                <c:pt idx="12">
                  <c:v>12.381184905990052</c:v>
                </c:pt>
                <c:pt idx="13">
                  <c:v>20.927862958521121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65-4E5A-81AA-7EA92ADBFB5D}"/>
            </c:ext>
          </c:extLst>
        </c:ser>
        <c:ser>
          <c:idx val="2"/>
          <c:order val="2"/>
          <c:tx>
            <c:strRef>
              <c:f>publié!$A$90</c:f>
              <c:strCache>
                <c:ptCount val="1"/>
                <c:pt idx="0">
                  <c:v>Autres incorporels (architecture, ingénierie,,…)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publié!$B$87:$P$87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publié!$B$90:$P$90</c:f>
              <c:numCache>
                <c:formatCode>0.0</c:formatCode>
                <c:ptCount val="15"/>
                <c:pt idx="0">
                  <c:v>5.0959914727475297</c:v>
                </c:pt>
                <c:pt idx="1">
                  <c:v>2.3667729555305166</c:v>
                </c:pt>
                <c:pt idx="2">
                  <c:v>9.0995042776045416</c:v>
                </c:pt>
                <c:pt idx="3">
                  <c:v>3.6478671983410109</c:v>
                </c:pt>
                <c:pt idx="4">
                  <c:v>7.6673887652114887</c:v>
                </c:pt>
                <c:pt idx="5">
                  <c:v>7.2036645487720001</c:v>
                </c:pt>
                <c:pt idx="6">
                  <c:v>7.3002566433622693</c:v>
                </c:pt>
                <c:pt idx="7">
                  <c:v>0.95390962303492588</c:v>
                </c:pt>
                <c:pt idx="8">
                  <c:v>10.24900335664084</c:v>
                </c:pt>
                <c:pt idx="9">
                  <c:v>5.5237189296497009</c:v>
                </c:pt>
                <c:pt idx="10">
                  <c:v>2.4348475262558549</c:v>
                </c:pt>
                <c:pt idx="11">
                  <c:v>0.34849031754548671</c:v>
                </c:pt>
                <c:pt idx="12">
                  <c:v>5.2645071108088057</c:v>
                </c:pt>
                <c:pt idx="13">
                  <c:v>4.0391185547265414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65-4E5A-81AA-7EA92ADBF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53024"/>
        <c:axId val="49958912"/>
      </c:barChart>
      <c:catAx>
        <c:axId val="49953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9958912"/>
        <c:crosses val="autoZero"/>
        <c:auto val="1"/>
        <c:lblAlgn val="ctr"/>
        <c:lblOffset val="100"/>
        <c:noMultiLvlLbl val="0"/>
      </c:catAx>
      <c:valAx>
        <c:axId val="499589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499530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publié!$A$123</c:f>
              <c:strCache>
                <c:ptCount val="1"/>
                <c:pt idx="0">
                  <c:v>Logiciels et base de données (CPA 62-63)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publié!$B$122:$O$122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publié!$B$123:$O$123</c:f>
              <c:numCache>
                <c:formatCode>#\ ##0.0</c:formatCode>
                <c:ptCount val="14"/>
                <c:pt idx="0">
                  <c:v>1.5891505894566427</c:v>
                </c:pt>
                <c:pt idx="1">
                  <c:v>2.1826541773903703</c:v>
                </c:pt>
                <c:pt idx="2">
                  <c:v>0.76081950407820653</c:v>
                </c:pt>
                <c:pt idx="3">
                  <c:v>1.7373297038938946</c:v>
                </c:pt>
                <c:pt idx="4">
                  <c:v>3.275284707100985</c:v>
                </c:pt>
                <c:pt idx="5">
                  <c:v>2.7796989253885709</c:v>
                </c:pt>
                <c:pt idx="6">
                  <c:v>2.6098737222245574</c:v>
                </c:pt>
                <c:pt idx="7">
                  <c:v>1.5262241338897924</c:v>
                </c:pt>
                <c:pt idx="8">
                  <c:v>2.7554726371373164</c:v>
                </c:pt>
                <c:pt idx="9">
                  <c:v>2.3246332935434797</c:v>
                </c:pt>
                <c:pt idx="10">
                  <c:v>1.518958117380987</c:v>
                </c:pt>
                <c:pt idx="11">
                  <c:v>3.5790254424992631</c:v>
                </c:pt>
                <c:pt idx="12">
                  <c:v>1.8613561947198747</c:v>
                </c:pt>
                <c:pt idx="13">
                  <c:v>2.4482520552102884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A2-4680-AE33-F6D96C9F7E68}"/>
            </c:ext>
          </c:extLst>
        </c:ser>
        <c:ser>
          <c:idx val="1"/>
          <c:order val="1"/>
          <c:tx>
            <c:strRef>
              <c:f>publié!$A$124</c:f>
              <c:strCache>
                <c:ptCount val="1"/>
                <c:pt idx="0">
                  <c:v>R&amp;D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publié!$B$122:$O$122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publié!$B$124:$O$124</c:f>
              <c:numCache>
                <c:formatCode>#\ ##0.0</c:formatCode>
                <c:ptCount val="14"/>
                <c:pt idx="0">
                  <c:v>2.7310244868610165</c:v>
                </c:pt>
                <c:pt idx="1">
                  <c:v>3.0766149558411091</c:v>
                </c:pt>
                <c:pt idx="2">
                  <c:v>2.888410168031021</c:v>
                </c:pt>
                <c:pt idx="3">
                  <c:v>1.2940884272992104</c:v>
                </c:pt>
                <c:pt idx="4">
                  <c:v>2.1921833228536634</c:v>
                </c:pt>
                <c:pt idx="5">
                  <c:v>1.9016601687298307</c:v>
                </c:pt>
                <c:pt idx="6">
                  <c:v>1.9016601687298307</c:v>
                </c:pt>
                <c:pt idx="7">
                  <c:v>1.43460123320021</c:v>
                </c:pt>
                <c:pt idx="8">
                  <c:v>1.6252210954447555</c:v>
                </c:pt>
                <c:pt idx="9">
                  <c:v>2.7191757764147662</c:v>
                </c:pt>
                <c:pt idx="10">
                  <c:v>2.5014777565513873</c:v>
                </c:pt>
                <c:pt idx="11">
                  <c:v>2.9695875969967269</c:v>
                </c:pt>
                <c:pt idx="12">
                  <c:v>1.6391216446530648</c:v>
                </c:pt>
                <c:pt idx="13">
                  <c:v>3.0399307321846911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A2-4680-AE33-F6D96C9F7E68}"/>
            </c:ext>
          </c:extLst>
        </c:ser>
        <c:ser>
          <c:idx val="2"/>
          <c:order val="2"/>
          <c:tx>
            <c:strRef>
              <c:f>publié!$A$125</c:f>
              <c:strCache>
                <c:ptCount val="1"/>
                <c:pt idx="0">
                  <c:v>Autres incorporels (architecture, ingénierie,,…)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publié!$B$122:$O$122</c:f>
              <c:strCache>
                <c:ptCount val="14"/>
                <c:pt idx="0">
                  <c:v>Belgique</c:v>
                </c:pt>
                <c:pt idx="1">
                  <c:v>Danemark</c:v>
                </c:pt>
                <c:pt idx="2">
                  <c:v>Allemagne</c:v>
                </c:pt>
                <c:pt idx="3">
                  <c:v>Espagne</c:v>
                </c:pt>
                <c:pt idx="4">
                  <c:v>France base 2014</c:v>
                </c:pt>
                <c:pt idx="5">
                  <c:v>France source</c:v>
                </c:pt>
                <c:pt idx="6">
                  <c:v>france base 2020</c:v>
                </c:pt>
                <c:pt idx="7">
                  <c:v>Italie</c:v>
                </c:pt>
                <c:pt idx="8">
                  <c:v>Pays-Bas</c:v>
                </c:pt>
                <c:pt idx="9">
                  <c:v>Autriche</c:v>
                </c:pt>
                <c:pt idx="10">
                  <c:v>Finlande</c:v>
                </c:pt>
                <c:pt idx="11">
                  <c:v>Suède</c:v>
                </c:pt>
                <c:pt idx="12">
                  <c:v>Royaume-Uni</c:v>
                </c:pt>
                <c:pt idx="13">
                  <c:v>États-Unis</c:v>
                </c:pt>
              </c:strCache>
            </c:strRef>
          </c:cat>
          <c:val>
            <c:numRef>
              <c:f>publié!$B$125:$O$125</c:f>
              <c:numCache>
                <c:formatCode>#\ ##0.0</c:formatCode>
                <c:ptCount val="14"/>
                <c:pt idx="0">
                  <c:v>0.92489785910599553</c:v>
                </c:pt>
                <c:pt idx="1">
                  <c:v>0.41000077068435692</c:v>
                </c:pt>
                <c:pt idx="2">
                  <c:v>1.3526571483754031</c:v>
                </c:pt>
                <c:pt idx="3">
                  <c:v>0.58740267755609255</c:v>
                </c:pt>
                <c:pt idx="4">
                  <c:v>1.2999586172928939</c:v>
                </c:pt>
                <c:pt idx="5">
                  <c:v>1.1557454201326929</c:v>
                </c:pt>
                <c:pt idx="6">
                  <c:v>1.1557454201326929</c:v>
                </c:pt>
                <c:pt idx="7">
                  <c:v>0.1206114154795403</c:v>
                </c:pt>
                <c:pt idx="8">
                  <c:v>1.471471743065452</c:v>
                </c:pt>
                <c:pt idx="9">
                  <c:v>1.03997128278283</c:v>
                </c:pt>
                <c:pt idx="10">
                  <c:v>0.41211417703951864</c:v>
                </c:pt>
                <c:pt idx="11">
                  <c:v>7.5895563183874581E-2</c:v>
                </c:pt>
                <c:pt idx="12">
                  <c:v>0.69695813601668033</c:v>
                </c:pt>
                <c:pt idx="13">
                  <c:v>0.58671258741452992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A2-4680-AE33-F6D96C9F7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029312"/>
        <c:axId val="50030848"/>
      </c:barChart>
      <c:catAx>
        <c:axId val="50029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50030848"/>
        <c:crosses val="autoZero"/>
        <c:auto val="1"/>
        <c:lblAlgn val="ctr"/>
        <c:lblOffset val="100"/>
        <c:noMultiLvlLbl val="0"/>
      </c:catAx>
      <c:valAx>
        <c:axId val="50030848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fr-FR"/>
          </a:p>
        </c:txPr>
        <c:crossAx val="500293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76</xdr:row>
      <xdr:rowOff>28575</xdr:rowOff>
    </xdr:from>
    <xdr:to>
      <xdr:col>27</xdr:col>
      <xdr:colOff>533400</xdr:colOff>
      <xdr:row>111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19049</xdr:colOff>
      <xdr:row>113</xdr:row>
      <xdr:rowOff>95249</xdr:rowOff>
    </xdr:from>
    <xdr:to>
      <xdr:col>27</xdr:col>
      <xdr:colOff>542925</xdr:colOff>
      <xdr:row>150</xdr:row>
      <xdr:rowOff>9525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ocalhost/OECDStat_Metadata/ShowMetadata.ashx?Dataset=SNA_TABLE14A&amp;Coords=%5bMEASURE%5d.%5bC%5d,%5bLOCATION%5d.%5bUSA%5d,%5bTIME%5d.%5b2018%5d&amp;ShowOnWeb=true&amp;Lang=fr" TargetMode="External"/><Relationship Id="rId1" Type="http://schemas.openxmlformats.org/officeDocument/2006/relationships/hyperlink" Target="http://localhost/OECDStat_Metadata/ShowMetadata.ashx?Dataset=SNA_TABLE14A&amp;Coords=%5bMEASURE%5d.%5bC%5d,%5bLOCATION%5d.%5bCAN%5d,%5bTIME%5d.%5b2018%5d&amp;ShowOnWeb=true&amp;Lang=fr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0"/>
  <sheetViews>
    <sheetView topLeftCell="A40" workbookViewId="0">
      <selection activeCell="D16" sqref="D16"/>
    </sheetView>
  </sheetViews>
  <sheetFormatPr baseColWidth="10" defaultRowHeight="15" x14ac:dyDescent="0.25"/>
  <cols>
    <col min="2" max="2" width="48.5703125" customWidth="1"/>
  </cols>
  <sheetData>
    <row r="2" spans="2:4" x14ac:dyDescent="0.25">
      <c r="C2" t="s">
        <v>0</v>
      </c>
      <c r="D2" t="s">
        <v>131</v>
      </c>
    </row>
    <row r="3" spans="2:4" x14ac:dyDescent="0.25">
      <c r="B3" s="1" t="s">
        <v>1</v>
      </c>
      <c r="C3" s="1">
        <v>0</v>
      </c>
      <c r="D3" s="23">
        <v>0</v>
      </c>
    </row>
    <row r="4" spans="2:4" x14ac:dyDescent="0.25">
      <c r="B4" s="1" t="s">
        <v>2</v>
      </c>
      <c r="C4" s="1">
        <v>0</v>
      </c>
      <c r="D4" s="23">
        <v>0</v>
      </c>
    </row>
    <row r="5" spans="2:4" x14ac:dyDescent="0.25">
      <c r="B5" s="1" t="s">
        <v>3</v>
      </c>
      <c r="C5" s="1">
        <v>0</v>
      </c>
      <c r="D5" s="23">
        <v>0</v>
      </c>
    </row>
    <row r="6" spans="2:4" x14ac:dyDescent="0.25">
      <c r="B6" s="1" t="s">
        <v>4</v>
      </c>
      <c r="C6" s="1">
        <v>130377.32</v>
      </c>
      <c r="D6" s="23">
        <v>4980</v>
      </c>
    </row>
    <row r="7" spans="2:4" x14ac:dyDescent="0.25">
      <c r="B7" s="1" t="s">
        <v>5</v>
      </c>
      <c r="C7" s="1">
        <v>0</v>
      </c>
      <c r="D7" s="23">
        <v>0</v>
      </c>
    </row>
    <row r="8" spans="2:4" x14ac:dyDescent="0.25">
      <c r="B8" s="1" t="s">
        <v>6</v>
      </c>
      <c r="C8" s="1">
        <v>4788.99</v>
      </c>
      <c r="D8" s="23">
        <v>116</v>
      </c>
    </row>
    <row r="9" spans="2:4" x14ac:dyDescent="0.25">
      <c r="B9" s="1" t="s">
        <v>7</v>
      </c>
      <c r="C9" s="1">
        <v>11784.04</v>
      </c>
      <c r="D9" s="23">
        <v>63</v>
      </c>
    </row>
    <row r="10" spans="2:4" x14ac:dyDescent="0.25">
      <c r="B10" s="1" t="s">
        <v>8</v>
      </c>
      <c r="C10" s="1">
        <v>0</v>
      </c>
      <c r="D10" s="23">
        <v>0</v>
      </c>
    </row>
    <row r="11" spans="2:4" x14ac:dyDescent="0.25">
      <c r="B11" s="1" t="s">
        <v>9</v>
      </c>
      <c r="C11" s="1">
        <v>0</v>
      </c>
      <c r="D11" s="23">
        <v>0</v>
      </c>
    </row>
    <row r="12" spans="2:4" x14ac:dyDescent="0.25">
      <c r="B12" s="1" t="s">
        <v>10</v>
      </c>
      <c r="C12" s="1">
        <v>0</v>
      </c>
      <c r="D12" s="23">
        <v>0</v>
      </c>
    </row>
    <row r="13" spans="2:4" x14ac:dyDescent="0.25">
      <c r="B13" s="1" t="s">
        <v>11</v>
      </c>
      <c r="C13" s="1">
        <v>2658.11</v>
      </c>
      <c r="D13" s="23">
        <v>0</v>
      </c>
    </row>
    <row r="14" spans="2:4" x14ac:dyDescent="0.25">
      <c r="B14" s="1" t="s">
        <v>12</v>
      </c>
      <c r="C14" s="1">
        <v>0</v>
      </c>
      <c r="D14" s="23">
        <v>0</v>
      </c>
    </row>
    <row r="15" spans="2:4" x14ac:dyDescent="0.25">
      <c r="B15" s="1" t="s">
        <v>13</v>
      </c>
      <c r="C15" s="1">
        <v>591.34</v>
      </c>
      <c r="D15" s="23">
        <v>156</v>
      </c>
    </row>
    <row r="16" spans="2:4" x14ac:dyDescent="0.25">
      <c r="B16" s="1" t="s">
        <v>14</v>
      </c>
      <c r="C16" s="1">
        <v>0</v>
      </c>
      <c r="D16" s="23">
        <v>0</v>
      </c>
    </row>
    <row r="17" spans="2:4" x14ac:dyDescent="0.25">
      <c r="B17" s="1" t="s">
        <v>15</v>
      </c>
      <c r="C17" s="1">
        <v>4465.8</v>
      </c>
      <c r="D17" s="23">
        <v>-4340</v>
      </c>
    </row>
    <row r="18" spans="2:4" x14ac:dyDescent="0.25">
      <c r="B18" s="1" t="s">
        <v>16</v>
      </c>
      <c r="C18" s="1">
        <v>34966</v>
      </c>
      <c r="D18" s="23">
        <v>1475</v>
      </c>
    </row>
    <row r="19" spans="2:4" x14ac:dyDescent="0.25">
      <c r="B19" s="1" t="s">
        <v>17</v>
      </c>
      <c r="C19" s="1">
        <v>319105.96000000002</v>
      </c>
      <c r="D19" s="23">
        <v>22975</v>
      </c>
    </row>
    <row r="20" spans="2:4" x14ac:dyDescent="0.25">
      <c r="B20" s="1" t="s">
        <v>18</v>
      </c>
      <c r="C20" s="1">
        <v>53107.98</v>
      </c>
      <c r="D20" s="23">
        <v>2216</v>
      </c>
    </row>
    <row r="21" spans="2:4" x14ac:dyDescent="0.25">
      <c r="B21" s="1" t="s">
        <v>19</v>
      </c>
      <c r="C21" s="1">
        <v>338289.26</v>
      </c>
      <c r="D21" s="23">
        <v>41484</v>
      </c>
    </row>
    <row r="22" spans="2:4" x14ac:dyDescent="0.25">
      <c r="B22" s="1" t="s">
        <v>20</v>
      </c>
      <c r="C22" s="1">
        <v>408419.02</v>
      </c>
      <c r="D22" s="23">
        <v>11861</v>
      </c>
    </row>
    <row r="23" spans="2:4" x14ac:dyDescent="0.25">
      <c r="B23" s="1" t="s">
        <v>21</v>
      </c>
      <c r="C23" s="1">
        <v>116528.68</v>
      </c>
      <c r="D23" s="23">
        <v>9874</v>
      </c>
    </row>
    <row r="24" spans="2:4" x14ac:dyDescent="0.25">
      <c r="B24" s="1" t="s">
        <v>22</v>
      </c>
      <c r="C24" s="1">
        <v>109821.65</v>
      </c>
      <c r="D24" s="23">
        <v>8543</v>
      </c>
    </row>
    <row r="25" spans="2:4" x14ac:dyDescent="0.25">
      <c r="B25" s="1" t="s">
        <v>23</v>
      </c>
      <c r="C25" s="1">
        <v>0</v>
      </c>
      <c r="D25" s="23">
        <v>0</v>
      </c>
    </row>
    <row r="26" spans="2:4" x14ac:dyDescent="0.25">
      <c r="B26" s="1" t="s">
        <v>24</v>
      </c>
      <c r="C26" s="1">
        <v>0</v>
      </c>
      <c r="D26" s="23">
        <v>0</v>
      </c>
    </row>
    <row r="27" spans="2:4" x14ac:dyDescent="0.25">
      <c r="B27" s="1" t="s">
        <v>25</v>
      </c>
      <c r="C27" s="1">
        <v>0</v>
      </c>
      <c r="D27" s="23">
        <v>0</v>
      </c>
    </row>
    <row r="28" spans="2:4" x14ac:dyDescent="0.25">
      <c r="B28" s="1" t="s">
        <v>26</v>
      </c>
      <c r="C28" s="1">
        <v>0</v>
      </c>
      <c r="D28" s="23">
        <v>0</v>
      </c>
    </row>
    <row r="29" spans="2:4" x14ac:dyDescent="0.25">
      <c r="B29" s="1" t="s">
        <v>27</v>
      </c>
      <c r="C29" s="1">
        <v>1438373.3</v>
      </c>
      <c r="D29" s="23">
        <v>316461</v>
      </c>
    </row>
    <row r="30" spans="2:4" x14ac:dyDescent="0.25">
      <c r="B30" s="1" t="s">
        <v>28</v>
      </c>
      <c r="C30" s="1">
        <v>0</v>
      </c>
      <c r="D30" s="23">
        <v>0</v>
      </c>
    </row>
    <row r="31" spans="2:4" x14ac:dyDescent="0.25">
      <c r="B31" s="1" t="s">
        <v>29</v>
      </c>
      <c r="C31" s="1">
        <v>0</v>
      </c>
      <c r="D31" s="23">
        <v>0</v>
      </c>
    </row>
    <row r="32" spans="2:4" x14ac:dyDescent="0.25">
      <c r="B32" s="1" t="s">
        <v>30</v>
      </c>
      <c r="C32" s="1">
        <v>0</v>
      </c>
      <c r="D32" s="23">
        <v>0</v>
      </c>
    </row>
    <row r="33" spans="2:4" x14ac:dyDescent="0.25">
      <c r="B33" s="1" t="s">
        <v>31</v>
      </c>
      <c r="C33" s="1">
        <v>0</v>
      </c>
      <c r="D33" s="23">
        <v>0</v>
      </c>
    </row>
    <row r="34" spans="2:4" x14ac:dyDescent="0.25">
      <c r="B34" s="1" t="s">
        <v>32</v>
      </c>
      <c r="C34" s="1">
        <v>0</v>
      </c>
      <c r="D34" s="23">
        <v>0</v>
      </c>
    </row>
    <row r="35" spans="2:4" x14ac:dyDescent="0.25">
      <c r="B35" s="1" t="s">
        <v>33</v>
      </c>
      <c r="C35" s="1">
        <v>0</v>
      </c>
      <c r="D35" s="23">
        <v>0</v>
      </c>
    </row>
    <row r="36" spans="2:4" x14ac:dyDescent="0.25">
      <c r="B36" s="1" t="s">
        <v>34</v>
      </c>
      <c r="C36" s="1">
        <v>0</v>
      </c>
      <c r="D36" s="23">
        <v>0</v>
      </c>
    </row>
    <row r="37" spans="2:4" x14ac:dyDescent="0.25">
      <c r="B37" s="1" t="s">
        <v>35</v>
      </c>
      <c r="C37" s="1">
        <v>0</v>
      </c>
      <c r="D37" s="23">
        <v>0</v>
      </c>
    </row>
    <row r="38" spans="2:4" x14ac:dyDescent="0.25">
      <c r="B38" s="1" t="s">
        <v>36</v>
      </c>
      <c r="C38" s="1">
        <v>0</v>
      </c>
      <c r="D38" s="23">
        <v>0</v>
      </c>
    </row>
    <row r="39" spans="2:4" x14ac:dyDescent="0.25">
      <c r="B39" s="1" t="s">
        <v>37</v>
      </c>
      <c r="C39" s="1">
        <v>176526.41</v>
      </c>
      <c r="D39" s="23">
        <v>0</v>
      </c>
    </row>
    <row r="40" spans="2:4" x14ac:dyDescent="0.25">
      <c r="B40" s="1" t="s">
        <v>38</v>
      </c>
      <c r="C40" s="1">
        <v>72657.36</v>
      </c>
      <c r="D40" s="23">
        <v>0</v>
      </c>
    </row>
    <row r="41" spans="2:4" x14ac:dyDescent="0.25">
      <c r="B41" s="1" t="s">
        <v>39</v>
      </c>
      <c r="C41" s="1">
        <v>6783.8</v>
      </c>
      <c r="D41" s="23">
        <v>0</v>
      </c>
    </row>
    <row r="42" spans="2:4" x14ac:dyDescent="0.25">
      <c r="B42" s="1" t="s">
        <v>40</v>
      </c>
      <c r="C42" s="1">
        <v>319390.78000000003</v>
      </c>
      <c r="D42" s="23">
        <v>34324</v>
      </c>
    </row>
    <row r="43" spans="2:4" x14ac:dyDescent="0.25">
      <c r="B43" s="1" t="s">
        <v>41</v>
      </c>
      <c r="C43" s="1">
        <v>0</v>
      </c>
      <c r="D43" s="23">
        <v>0</v>
      </c>
    </row>
    <row r="44" spans="2:4" x14ac:dyDescent="0.25">
      <c r="B44" s="1" t="s">
        <v>42</v>
      </c>
      <c r="C44" s="1">
        <v>9080.6299999999992</v>
      </c>
      <c r="D44" s="23">
        <v>0</v>
      </c>
    </row>
    <row r="45" spans="2:4" x14ac:dyDescent="0.25">
      <c r="B45" s="1" t="s">
        <v>43</v>
      </c>
      <c r="C45" s="1">
        <v>0</v>
      </c>
      <c r="D45" s="23">
        <v>0</v>
      </c>
    </row>
    <row r="46" spans="2:4" x14ac:dyDescent="0.25">
      <c r="B46" s="1" t="s">
        <v>44</v>
      </c>
      <c r="C46" s="1">
        <v>0</v>
      </c>
      <c r="D46" s="23">
        <v>0</v>
      </c>
    </row>
    <row r="47" spans="2:4" x14ac:dyDescent="0.25">
      <c r="B47" s="1" t="s">
        <v>45</v>
      </c>
      <c r="C47" s="1">
        <v>147403.98000000001</v>
      </c>
      <c r="D47" s="23">
        <v>24793</v>
      </c>
    </row>
    <row r="48" spans="2:4" x14ac:dyDescent="0.25">
      <c r="B48" s="1" t="s">
        <v>46</v>
      </c>
      <c r="C48" s="1">
        <v>24500.66</v>
      </c>
      <c r="D48" s="23">
        <v>3538</v>
      </c>
    </row>
    <row r="49" spans="2:4" x14ac:dyDescent="0.25">
      <c r="B49" s="1" t="s">
        <v>47</v>
      </c>
      <c r="C49" s="1">
        <v>31520.45</v>
      </c>
      <c r="D49" s="23">
        <v>1065</v>
      </c>
    </row>
    <row r="50" spans="2:4" x14ac:dyDescent="0.25">
      <c r="B50" s="1" t="s">
        <v>48</v>
      </c>
      <c r="C50" s="1">
        <v>624190.71</v>
      </c>
      <c r="D50" s="23">
        <v>27379</v>
      </c>
    </row>
    <row r="51" spans="2:4" x14ac:dyDescent="0.25">
      <c r="B51" s="1" t="s">
        <v>49</v>
      </c>
      <c r="C51" s="1">
        <v>0</v>
      </c>
      <c r="D51" s="23">
        <v>0</v>
      </c>
    </row>
    <row r="52" spans="2:4" x14ac:dyDescent="0.25">
      <c r="B52" s="1" t="s">
        <v>50</v>
      </c>
      <c r="C52" s="1">
        <v>1293.32</v>
      </c>
      <c r="D52" s="23">
        <v>0</v>
      </c>
    </row>
    <row r="53" spans="2:4" x14ac:dyDescent="0.25">
      <c r="B53" s="1" t="s">
        <v>51</v>
      </c>
      <c r="C53" s="1">
        <v>0</v>
      </c>
      <c r="D53" s="23">
        <v>0</v>
      </c>
    </row>
    <row r="54" spans="2:4" x14ac:dyDescent="0.25">
      <c r="B54" s="1" t="s">
        <v>52</v>
      </c>
      <c r="C54" s="1">
        <v>0</v>
      </c>
      <c r="D54" s="23">
        <v>0</v>
      </c>
    </row>
    <row r="55" spans="2:4" x14ac:dyDescent="0.25">
      <c r="B55" s="1" t="s">
        <v>53</v>
      </c>
      <c r="C55" s="1">
        <v>0</v>
      </c>
      <c r="D55" s="23">
        <v>0</v>
      </c>
    </row>
    <row r="56" spans="2:4" x14ac:dyDescent="0.25">
      <c r="B56" s="1" t="s">
        <v>54</v>
      </c>
      <c r="C56" s="1">
        <v>0</v>
      </c>
      <c r="D56" s="23">
        <v>0</v>
      </c>
    </row>
    <row r="57" spans="2:4" x14ac:dyDescent="0.25">
      <c r="B57" s="1" t="s">
        <v>55</v>
      </c>
      <c r="C57" s="1">
        <v>0</v>
      </c>
      <c r="D57" s="23">
        <v>0</v>
      </c>
    </row>
    <row r="58" spans="2:4" x14ac:dyDescent="0.25">
      <c r="B58" s="1" t="s">
        <v>56</v>
      </c>
      <c r="C58" s="1">
        <v>0</v>
      </c>
      <c r="D58" s="23">
        <v>0</v>
      </c>
    </row>
    <row r="59" spans="2:4" x14ac:dyDescent="0.25">
      <c r="B59" s="1" t="s">
        <v>57</v>
      </c>
      <c r="C59" s="1">
        <v>0</v>
      </c>
      <c r="D59" s="23">
        <v>0</v>
      </c>
    </row>
    <row r="60" spans="2:4" x14ac:dyDescent="0.25">
      <c r="B60" s="1" t="s">
        <v>58</v>
      </c>
      <c r="C60" s="1">
        <v>0</v>
      </c>
      <c r="D60" s="23">
        <v>0</v>
      </c>
    </row>
    <row r="61" spans="2:4" x14ac:dyDescent="0.25">
      <c r="B61" s="1" t="s">
        <v>59</v>
      </c>
      <c r="C61" s="1">
        <v>5918.27</v>
      </c>
    </row>
    <row r="62" spans="2:4" x14ac:dyDescent="0.25">
      <c r="B62" s="1" t="s">
        <v>60</v>
      </c>
      <c r="C62" s="1">
        <v>0</v>
      </c>
    </row>
    <row r="63" spans="2:4" x14ac:dyDescent="0.25">
      <c r="B63" s="1" t="s">
        <v>61</v>
      </c>
      <c r="C63" s="1">
        <v>0</v>
      </c>
    </row>
    <row r="64" spans="2:4" x14ac:dyDescent="0.25">
      <c r="B64" s="1" t="s">
        <v>62</v>
      </c>
      <c r="C64" s="1">
        <v>0</v>
      </c>
    </row>
    <row r="65" spans="2:3" x14ac:dyDescent="0.25">
      <c r="B65" s="1" t="s">
        <v>63</v>
      </c>
      <c r="C65" s="1">
        <v>0</v>
      </c>
    </row>
    <row r="66" spans="2:3" x14ac:dyDescent="0.25">
      <c r="B66" s="1" t="s">
        <v>63</v>
      </c>
      <c r="C66" s="1">
        <v>0</v>
      </c>
    </row>
    <row r="67" spans="2:3" x14ac:dyDescent="0.25">
      <c r="B67" s="1" t="s">
        <v>64</v>
      </c>
      <c r="C67" s="1">
        <v>0</v>
      </c>
    </row>
    <row r="68" spans="2:3" x14ac:dyDescent="0.25">
      <c r="B68" s="2" t="s">
        <v>65</v>
      </c>
      <c r="C68">
        <f>SUM(C3:C67)</f>
        <v>4392543.82</v>
      </c>
    </row>
    <row r="69" spans="2:3" x14ac:dyDescent="0.25">
      <c r="C69">
        <f>SUM(C39:C67)-C48-C44-C47</f>
        <v>1238281.1000000003</v>
      </c>
    </row>
    <row r="70" spans="2:3" x14ac:dyDescent="0.25">
      <c r="C70">
        <f>C69/C68</f>
        <v>0.28190523549518059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51"/>
  <sheetViews>
    <sheetView tabSelected="1" topLeftCell="N75" workbookViewId="0">
      <selection activeCell="AD109" sqref="AD109"/>
    </sheetView>
  </sheetViews>
  <sheetFormatPr baseColWidth="10" defaultRowHeight="11.45" customHeight="1" x14ac:dyDescent="0.25"/>
  <cols>
    <col min="1" max="1" width="29.85546875" customWidth="1"/>
    <col min="2" max="7" width="10" customWidth="1"/>
    <col min="8" max="8" width="10.85546875" customWidth="1"/>
    <col min="9" max="13" width="10" customWidth="1"/>
    <col min="14" max="14" width="11" customWidth="1"/>
  </cols>
  <sheetData>
    <row r="1" spans="1:16" ht="15" x14ac:dyDescent="0.25">
      <c r="A1" s="3" t="s">
        <v>66</v>
      </c>
    </row>
    <row r="2" spans="1:16" ht="15" x14ac:dyDescent="0.25">
      <c r="A2" s="3" t="s">
        <v>67</v>
      </c>
      <c r="B2" s="4" t="s">
        <v>68</v>
      </c>
    </row>
    <row r="3" spans="1:16" ht="15" x14ac:dyDescent="0.25">
      <c r="A3" s="3" t="s">
        <v>69</v>
      </c>
      <c r="B3" s="3" t="s">
        <v>70</v>
      </c>
    </row>
    <row r="4" spans="1:16" ht="15" x14ac:dyDescent="0.25"/>
    <row r="5" spans="1:16" ht="15" x14ac:dyDescent="0.25">
      <c r="A5" s="4" t="s">
        <v>71</v>
      </c>
      <c r="C5" s="3" t="s">
        <v>72</v>
      </c>
    </row>
    <row r="6" spans="1:16" ht="15" x14ac:dyDescent="0.25">
      <c r="A6" s="4" t="s">
        <v>73</v>
      </c>
      <c r="C6" s="3" t="s">
        <v>74</v>
      </c>
      <c r="I6">
        <f>13000+4000+9000+3000</f>
        <v>29000</v>
      </c>
    </row>
    <row r="7" spans="1:16" ht="15" x14ac:dyDescent="0.25">
      <c r="A7" s="4" t="s">
        <v>75</v>
      </c>
      <c r="C7" s="3" t="s">
        <v>76</v>
      </c>
    </row>
    <row r="8" spans="1:16" ht="15" x14ac:dyDescent="0.25">
      <c r="A8" s="4" t="s">
        <v>77</v>
      </c>
      <c r="C8" s="3" t="s">
        <v>78</v>
      </c>
    </row>
    <row r="9" spans="1:16" ht="15" x14ac:dyDescent="0.25">
      <c r="A9" s="4" t="s">
        <v>79</v>
      </c>
      <c r="C9" s="3" t="s">
        <v>80</v>
      </c>
      <c r="F9" s="14">
        <f>SUM(F49:F72)-F57-F58</f>
        <v>159935</v>
      </c>
      <c r="G9" s="14"/>
      <c r="H9" s="14">
        <f>SUM(H49:H72)-H57-H58</f>
        <v>133485</v>
      </c>
      <c r="I9" s="14">
        <f>H9-F9</f>
        <v>-26450</v>
      </c>
    </row>
    <row r="10" spans="1:16" ht="15" x14ac:dyDescent="0.25"/>
    <row r="11" spans="1:16" ht="15" x14ac:dyDescent="0.25">
      <c r="A11" s="5" t="s">
        <v>81</v>
      </c>
      <c r="B11" s="6" t="s">
        <v>82</v>
      </c>
      <c r="C11" s="6" t="s">
        <v>83</v>
      </c>
      <c r="D11" s="6" t="s">
        <v>84</v>
      </c>
      <c r="E11" s="6" t="s">
        <v>85</v>
      </c>
      <c r="F11" s="6" t="s">
        <v>86</v>
      </c>
      <c r="G11" s="6" t="s">
        <v>173</v>
      </c>
      <c r="H11" s="6" t="s">
        <v>171</v>
      </c>
      <c r="I11" s="6" t="s">
        <v>87</v>
      </c>
      <c r="J11" s="6" t="s">
        <v>88</v>
      </c>
      <c r="K11" s="6" t="s">
        <v>89</v>
      </c>
      <c r="L11" s="6" t="s">
        <v>90</v>
      </c>
      <c r="M11" s="6" t="s">
        <v>91</v>
      </c>
      <c r="N11" s="6" t="s">
        <v>92</v>
      </c>
      <c r="O11" s="15" t="s">
        <v>0</v>
      </c>
      <c r="P11" s="15" t="s">
        <v>131</v>
      </c>
    </row>
    <row r="12" spans="1:16" ht="15" x14ac:dyDescent="0.25">
      <c r="A12" s="7" t="s">
        <v>93</v>
      </c>
      <c r="B12" s="8" t="s">
        <v>94</v>
      </c>
      <c r="C12" s="8" t="s">
        <v>94</v>
      </c>
      <c r="D12" s="8" t="s">
        <v>94</v>
      </c>
      <c r="E12" s="8" t="s">
        <v>94</v>
      </c>
      <c r="F12" s="8" t="s">
        <v>94</v>
      </c>
      <c r="G12" s="8"/>
      <c r="H12" s="8"/>
      <c r="I12" s="8" t="s">
        <v>94</v>
      </c>
      <c r="J12" s="8" t="s">
        <v>94</v>
      </c>
      <c r="K12" s="8" t="s">
        <v>94</v>
      </c>
      <c r="L12" s="8" t="s">
        <v>94</v>
      </c>
      <c r="M12" s="8" t="s">
        <v>94</v>
      </c>
      <c r="N12" s="8" t="s">
        <v>94</v>
      </c>
    </row>
    <row r="13" spans="1:16" ht="15" x14ac:dyDescent="0.25">
      <c r="A13" s="9" t="s">
        <v>1</v>
      </c>
      <c r="B13" s="10">
        <v>78.8</v>
      </c>
      <c r="C13" s="10">
        <v>-15.8</v>
      </c>
      <c r="D13" s="11">
        <v>211</v>
      </c>
      <c r="E13" s="10">
        <v>2982.2</v>
      </c>
      <c r="F13" s="11">
        <v>1004</v>
      </c>
      <c r="G13" s="11">
        <f>H13</f>
        <v>1004</v>
      </c>
      <c r="H13" s="11">
        <f>F13</f>
        <v>1004</v>
      </c>
      <c r="I13" s="10">
        <v>599.20000000000005</v>
      </c>
      <c r="J13" s="11">
        <v>60</v>
      </c>
      <c r="K13" s="10">
        <v>163.08000000000001</v>
      </c>
      <c r="L13" s="11">
        <v>27</v>
      </c>
      <c r="M13" s="10">
        <v>32.76</v>
      </c>
      <c r="N13" s="10">
        <v>1616.28</v>
      </c>
      <c r="O13">
        <f>'3 pays hors UE'!C3</f>
        <v>0</v>
      </c>
      <c r="P13">
        <f>'3 pays hors UE'!D3</f>
        <v>0</v>
      </c>
    </row>
    <row r="14" spans="1:16" ht="15" x14ac:dyDescent="0.25">
      <c r="A14" s="9" t="s">
        <v>2</v>
      </c>
      <c r="B14" s="12">
        <v>0</v>
      </c>
      <c r="C14" s="12">
        <v>0</v>
      </c>
      <c r="D14" s="12">
        <v>0</v>
      </c>
      <c r="E14" s="13">
        <v>57.3</v>
      </c>
      <c r="F14" s="12">
        <v>0</v>
      </c>
      <c r="G14" s="11">
        <f t="shared" ref="G14:G77" si="0">H14</f>
        <v>0</v>
      </c>
      <c r="H14" s="11">
        <f t="shared" ref="H14:H48" si="1">F14</f>
        <v>0</v>
      </c>
      <c r="I14" s="12">
        <v>0</v>
      </c>
      <c r="J14" s="12">
        <v>0</v>
      </c>
      <c r="K14" s="12">
        <v>0</v>
      </c>
      <c r="L14" s="13">
        <v>166.32</v>
      </c>
      <c r="M14" s="13">
        <v>150.44</v>
      </c>
      <c r="N14" s="12">
        <v>0</v>
      </c>
      <c r="O14">
        <f>'3 pays hors UE'!C4</f>
        <v>0</v>
      </c>
      <c r="P14">
        <f>'3 pays hors UE'!D4</f>
        <v>0</v>
      </c>
    </row>
    <row r="15" spans="1:16" ht="15" x14ac:dyDescent="0.25">
      <c r="A15" s="9" t="s">
        <v>95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f t="shared" si="0"/>
        <v>0</v>
      </c>
      <c r="H15" s="11">
        <f t="shared" si="1"/>
        <v>0</v>
      </c>
      <c r="I15" s="10">
        <v>61.3</v>
      </c>
      <c r="J15" s="11">
        <v>0</v>
      </c>
      <c r="K15" s="11">
        <v>0</v>
      </c>
      <c r="L15" s="11" t="s">
        <v>96</v>
      </c>
      <c r="M15" s="11">
        <v>0</v>
      </c>
      <c r="N15" s="11">
        <v>0</v>
      </c>
      <c r="O15">
        <f>'3 pays hors UE'!C5</f>
        <v>0</v>
      </c>
      <c r="P15">
        <f>'3 pays hors UE'!D5</f>
        <v>0</v>
      </c>
    </row>
    <row r="16" spans="1:16" ht="15" x14ac:dyDescent="0.25">
      <c r="A16" s="9" t="s">
        <v>4</v>
      </c>
      <c r="B16" s="12">
        <v>0</v>
      </c>
      <c r="C16" s="12">
        <v>0</v>
      </c>
      <c r="D16" s="12">
        <v>82</v>
      </c>
      <c r="E16" s="12">
        <v>282</v>
      </c>
      <c r="F16" s="12">
        <v>0</v>
      </c>
      <c r="G16" s="11">
        <f t="shared" si="0"/>
        <v>0</v>
      </c>
      <c r="H16" s="11">
        <f t="shared" si="1"/>
        <v>0</v>
      </c>
      <c r="I16" s="12">
        <v>143</v>
      </c>
      <c r="J16" s="12">
        <v>102</v>
      </c>
      <c r="K16" s="13">
        <v>260.43</v>
      </c>
      <c r="L16" s="12" t="s">
        <v>96</v>
      </c>
      <c r="M16" s="13">
        <v>86.38</v>
      </c>
      <c r="N16" s="12">
        <v>0</v>
      </c>
      <c r="O16">
        <f>'3 pays hors UE'!C6</f>
        <v>130377.32</v>
      </c>
      <c r="P16">
        <f>'3 pays hors UE'!D6</f>
        <v>4980</v>
      </c>
    </row>
    <row r="17" spans="1:16" ht="15" x14ac:dyDescent="0.25">
      <c r="A17" s="9" t="s">
        <v>97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f t="shared" si="0"/>
        <v>0</v>
      </c>
      <c r="H17" s="11">
        <f t="shared" si="1"/>
        <v>0</v>
      </c>
      <c r="I17" s="11">
        <v>0</v>
      </c>
      <c r="J17" s="11">
        <v>0</v>
      </c>
      <c r="K17" s="11">
        <v>0</v>
      </c>
      <c r="L17" s="11" t="s">
        <v>96</v>
      </c>
      <c r="M17" s="11">
        <v>0</v>
      </c>
      <c r="N17" s="11">
        <v>0</v>
      </c>
      <c r="O17">
        <f>'3 pays hors UE'!C7</f>
        <v>0</v>
      </c>
      <c r="P17">
        <f>'3 pays hors UE'!D7</f>
        <v>0</v>
      </c>
    </row>
    <row r="18" spans="1:16" ht="15" x14ac:dyDescent="0.25">
      <c r="A18" s="9" t="s">
        <v>98</v>
      </c>
      <c r="B18" s="12">
        <v>0</v>
      </c>
      <c r="C18" s="13">
        <v>165.59</v>
      </c>
      <c r="D18" s="12">
        <v>339</v>
      </c>
      <c r="E18" s="13">
        <v>-0.2</v>
      </c>
      <c r="F18" s="12">
        <v>0</v>
      </c>
      <c r="G18" s="11">
        <f t="shared" si="0"/>
        <v>0</v>
      </c>
      <c r="H18" s="11">
        <f t="shared" si="1"/>
        <v>0</v>
      </c>
      <c r="I18" s="13">
        <v>1089.7</v>
      </c>
      <c r="J18" s="12">
        <v>329</v>
      </c>
      <c r="K18" s="13">
        <v>302.63</v>
      </c>
      <c r="L18" s="12" t="s">
        <v>96</v>
      </c>
      <c r="M18" s="12">
        <v>0</v>
      </c>
      <c r="N18" s="13">
        <v>888.39</v>
      </c>
      <c r="O18">
        <f>'3 pays hors UE'!C8</f>
        <v>4788.99</v>
      </c>
      <c r="P18">
        <f>'3 pays hors UE'!D8</f>
        <v>116</v>
      </c>
    </row>
    <row r="19" spans="1:16" ht="15" x14ac:dyDescent="0.25">
      <c r="A19" s="9" t="s">
        <v>99</v>
      </c>
      <c r="B19" s="10">
        <v>20.100000000000001</v>
      </c>
      <c r="C19" s="10">
        <v>101.14</v>
      </c>
      <c r="D19" s="11">
        <v>4879</v>
      </c>
      <c r="E19" s="10">
        <v>53.6</v>
      </c>
      <c r="F19" s="11">
        <v>0</v>
      </c>
      <c r="G19" s="11">
        <f t="shared" si="0"/>
        <v>0</v>
      </c>
      <c r="H19" s="11">
        <f t="shared" si="1"/>
        <v>0</v>
      </c>
      <c r="I19" s="10">
        <v>1586.2</v>
      </c>
      <c r="J19" s="11">
        <v>234</v>
      </c>
      <c r="K19" s="10">
        <v>1351.34</v>
      </c>
      <c r="L19" s="11" t="s">
        <v>96</v>
      </c>
      <c r="M19" s="11">
        <v>0</v>
      </c>
      <c r="N19" s="11">
        <v>0</v>
      </c>
      <c r="O19">
        <f>'3 pays hors UE'!C9</f>
        <v>11784.04</v>
      </c>
      <c r="P19">
        <f>'3 pays hors UE'!D9</f>
        <v>63</v>
      </c>
    </row>
    <row r="20" spans="1:16" ht="15" x14ac:dyDescent="0.25">
      <c r="A20" s="9" t="s">
        <v>8</v>
      </c>
      <c r="B20" s="12">
        <v>0</v>
      </c>
      <c r="C20" s="13">
        <v>0.28000000000000003</v>
      </c>
      <c r="D20" s="12">
        <v>0</v>
      </c>
      <c r="E20" s="12">
        <v>0</v>
      </c>
      <c r="F20" s="12">
        <v>0</v>
      </c>
      <c r="G20" s="11">
        <f t="shared" si="0"/>
        <v>0</v>
      </c>
      <c r="H20" s="11">
        <f t="shared" si="1"/>
        <v>0</v>
      </c>
      <c r="I20" s="12">
        <v>0</v>
      </c>
      <c r="J20" s="12">
        <v>0</v>
      </c>
      <c r="K20" s="12">
        <v>0</v>
      </c>
      <c r="L20" s="12" t="s">
        <v>96</v>
      </c>
      <c r="M20" s="12">
        <v>0</v>
      </c>
      <c r="N20" s="12">
        <v>0</v>
      </c>
      <c r="O20">
        <f>'3 pays hors UE'!C10</f>
        <v>0</v>
      </c>
      <c r="P20">
        <f>'3 pays hors UE'!D10</f>
        <v>0</v>
      </c>
    </row>
    <row r="21" spans="1:16" ht="15" x14ac:dyDescent="0.25">
      <c r="A21" s="9" t="s">
        <v>9</v>
      </c>
      <c r="B21" s="11">
        <v>0</v>
      </c>
      <c r="C21" s="11">
        <v>0</v>
      </c>
      <c r="D21" s="11">
        <v>6</v>
      </c>
      <c r="E21" s="11">
        <v>0</v>
      </c>
      <c r="F21" s="11">
        <v>0</v>
      </c>
      <c r="G21" s="11">
        <f t="shared" si="0"/>
        <v>0</v>
      </c>
      <c r="H21" s="11">
        <f t="shared" si="1"/>
        <v>0</v>
      </c>
      <c r="I21" s="11">
        <v>0</v>
      </c>
      <c r="J21" s="11">
        <v>0</v>
      </c>
      <c r="K21" s="11">
        <v>0</v>
      </c>
      <c r="L21" s="11" t="s">
        <v>96</v>
      </c>
      <c r="M21" s="11">
        <v>0</v>
      </c>
      <c r="N21" s="11">
        <v>0</v>
      </c>
      <c r="O21">
        <f>'3 pays hors UE'!C11</f>
        <v>0</v>
      </c>
      <c r="P21">
        <f>'3 pays hors UE'!D11</f>
        <v>0</v>
      </c>
    </row>
    <row r="22" spans="1:16" ht="15" x14ac:dyDescent="0.25">
      <c r="A22" s="9" t="s">
        <v>10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1">
        <f t="shared" si="0"/>
        <v>0</v>
      </c>
      <c r="H22" s="11">
        <f t="shared" si="1"/>
        <v>0</v>
      </c>
      <c r="I22" s="12">
        <v>0</v>
      </c>
      <c r="J22" s="12">
        <v>0</v>
      </c>
      <c r="K22" s="12">
        <v>0</v>
      </c>
      <c r="L22" s="12" t="s">
        <v>96</v>
      </c>
      <c r="M22" s="12">
        <v>0</v>
      </c>
      <c r="N22" s="12">
        <v>0</v>
      </c>
      <c r="O22">
        <f>'3 pays hors UE'!C12</f>
        <v>0</v>
      </c>
      <c r="P22">
        <f>'3 pays hors UE'!D12</f>
        <v>0</v>
      </c>
    </row>
    <row r="23" spans="1:16" ht="15" x14ac:dyDescent="0.25">
      <c r="A23" s="9" t="s">
        <v>11</v>
      </c>
      <c r="B23" s="10">
        <v>6.5</v>
      </c>
      <c r="C23" s="10">
        <v>7.24</v>
      </c>
      <c r="D23" s="11">
        <v>0</v>
      </c>
      <c r="E23" s="11">
        <v>0</v>
      </c>
      <c r="F23" s="11">
        <v>0</v>
      </c>
      <c r="G23" s="11">
        <f t="shared" si="0"/>
        <v>0</v>
      </c>
      <c r="H23" s="11">
        <f t="shared" si="1"/>
        <v>0</v>
      </c>
      <c r="I23" s="11">
        <v>0</v>
      </c>
      <c r="J23" s="11">
        <v>0</v>
      </c>
      <c r="K23" s="10">
        <v>73.209999999999994</v>
      </c>
      <c r="L23" s="11" t="s">
        <v>96</v>
      </c>
      <c r="M23" s="11">
        <v>0</v>
      </c>
      <c r="N23" s="11">
        <v>0</v>
      </c>
      <c r="O23">
        <f>'3 pays hors UE'!C13</f>
        <v>2658.11</v>
      </c>
      <c r="P23">
        <f>'3 pays hors UE'!D13</f>
        <v>0</v>
      </c>
    </row>
    <row r="24" spans="1:16" ht="15" x14ac:dyDescent="0.25">
      <c r="A24" s="9" t="s">
        <v>12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1">
        <f t="shared" si="0"/>
        <v>0</v>
      </c>
      <c r="H24" s="11">
        <f t="shared" si="1"/>
        <v>0</v>
      </c>
      <c r="I24" s="12">
        <v>0</v>
      </c>
      <c r="J24" s="12">
        <v>0</v>
      </c>
      <c r="K24" s="12">
        <v>0</v>
      </c>
      <c r="L24" s="12" t="s">
        <v>96</v>
      </c>
      <c r="M24" s="12">
        <v>0</v>
      </c>
      <c r="N24" s="12">
        <v>0</v>
      </c>
      <c r="O24">
        <f>'3 pays hors UE'!C14</f>
        <v>0</v>
      </c>
      <c r="P24">
        <f>'3 pays hors UE'!D14</f>
        <v>0</v>
      </c>
    </row>
    <row r="25" spans="1:16" ht="15" x14ac:dyDescent="0.25">
      <c r="A25" s="9" t="s">
        <v>13</v>
      </c>
      <c r="B25" s="10">
        <v>80.2</v>
      </c>
      <c r="C25" s="10">
        <v>70.53</v>
      </c>
      <c r="D25" s="11">
        <v>2273</v>
      </c>
      <c r="E25" s="10">
        <v>126.8</v>
      </c>
      <c r="F25" s="11">
        <v>0</v>
      </c>
      <c r="G25" s="11">
        <f t="shared" si="0"/>
        <v>0</v>
      </c>
      <c r="H25" s="11">
        <f t="shared" si="1"/>
        <v>0</v>
      </c>
      <c r="I25" s="10">
        <v>469.9</v>
      </c>
      <c r="J25" s="11">
        <v>381</v>
      </c>
      <c r="K25" s="10">
        <v>682.01</v>
      </c>
      <c r="L25" s="11" t="s">
        <v>96</v>
      </c>
      <c r="M25" s="11">
        <v>0</v>
      </c>
      <c r="N25" s="10">
        <v>336.82</v>
      </c>
      <c r="O25">
        <f>'3 pays hors UE'!C15</f>
        <v>591.34</v>
      </c>
      <c r="P25">
        <f>'3 pays hors UE'!D15</f>
        <v>156</v>
      </c>
    </row>
    <row r="26" spans="1:16" ht="15" x14ac:dyDescent="0.25">
      <c r="A26" s="9" t="s">
        <v>14</v>
      </c>
      <c r="B26" s="13">
        <v>10.6</v>
      </c>
      <c r="C26" s="13">
        <v>39.81</v>
      </c>
      <c r="D26" s="12">
        <v>4441</v>
      </c>
      <c r="E26" s="13">
        <v>11.6</v>
      </c>
      <c r="F26" s="12">
        <v>0</v>
      </c>
      <c r="G26" s="11">
        <f t="shared" si="0"/>
        <v>0</v>
      </c>
      <c r="H26" s="11">
        <f t="shared" si="1"/>
        <v>0</v>
      </c>
      <c r="I26" s="13">
        <v>1158.7</v>
      </c>
      <c r="J26" s="12">
        <v>193</v>
      </c>
      <c r="K26" s="13">
        <v>1097.96</v>
      </c>
      <c r="L26" s="12" t="s">
        <v>96</v>
      </c>
      <c r="M26" s="12">
        <v>0</v>
      </c>
      <c r="N26" s="13">
        <v>19.21</v>
      </c>
      <c r="O26">
        <f>'3 pays hors UE'!C16</f>
        <v>0</v>
      </c>
      <c r="P26">
        <f>'3 pays hors UE'!D16</f>
        <v>0</v>
      </c>
    </row>
    <row r="27" spans="1:16" ht="15" x14ac:dyDescent="0.25">
      <c r="A27" s="9" t="s">
        <v>15</v>
      </c>
      <c r="B27" s="11">
        <v>0</v>
      </c>
      <c r="C27" s="10">
        <v>-3.91</v>
      </c>
      <c r="D27" s="11">
        <v>2873</v>
      </c>
      <c r="E27" s="10">
        <v>49.2</v>
      </c>
      <c r="F27" s="11">
        <v>149</v>
      </c>
      <c r="G27" s="11">
        <f t="shared" si="0"/>
        <v>149</v>
      </c>
      <c r="H27" s="11">
        <f t="shared" si="1"/>
        <v>149</v>
      </c>
      <c r="I27" s="10">
        <v>24.5</v>
      </c>
      <c r="J27" s="11">
        <v>0</v>
      </c>
      <c r="K27" s="10">
        <v>319.39</v>
      </c>
      <c r="L27" s="11" t="s">
        <v>96</v>
      </c>
      <c r="M27" s="11">
        <v>0</v>
      </c>
      <c r="N27" s="11">
        <v>0</v>
      </c>
      <c r="O27">
        <f>'3 pays hors UE'!C17</f>
        <v>4465.8</v>
      </c>
      <c r="P27">
        <f>'3 pays hors UE'!D17</f>
        <v>-4340</v>
      </c>
    </row>
    <row r="28" spans="1:16" ht="15" x14ac:dyDescent="0.25">
      <c r="A28" s="9" t="s">
        <v>16</v>
      </c>
      <c r="B28" s="13">
        <v>4329.5</v>
      </c>
      <c r="C28" s="13">
        <v>256.3</v>
      </c>
      <c r="D28" s="12">
        <v>23824</v>
      </c>
      <c r="E28" s="13">
        <v>6250.5</v>
      </c>
      <c r="F28" s="12">
        <v>5689</v>
      </c>
      <c r="G28" s="11">
        <f t="shared" si="0"/>
        <v>5689</v>
      </c>
      <c r="H28" s="11">
        <f t="shared" si="1"/>
        <v>5689</v>
      </c>
      <c r="I28" s="13">
        <v>8172.9</v>
      </c>
      <c r="J28" s="12">
        <v>1833</v>
      </c>
      <c r="K28" s="13">
        <v>1259.74</v>
      </c>
      <c r="L28" s="13">
        <v>419.05</v>
      </c>
      <c r="M28" s="13">
        <v>3244.4</v>
      </c>
      <c r="N28" s="13">
        <v>11260.86</v>
      </c>
      <c r="O28">
        <f>'3 pays hors UE'!C18</f>
        <v>34966</v>
      </c>
      <c r="P28">
        <f>'3 pays hors UE'!D18</f>
        <v>1475</v>
      </c>
    </row>
    <row r="29" spans="1:16" ht="15" x14ac:dyDescent="0.25">
      <c r="A29" s="9" t="s">
        <v>17</v>
      </c>
      <c r="B29" s="10">
        <v>7342.6</v>
      </c>
      <c r="C29" s="11">
        <v>3276</v>
      </c>
      <c r="D29" s="11">
        <v>31663</v>
      </c>
      <c r="E29" s="10">
        <v>9958.2000000000007</v>
      </c>
      <c r="F29" s="11">
        <v>12655</v>
      </c>
      <c r="G29" s="11">
        <f t="shared" si="0"/>
        <v>13655</v>
      </c>
      <c r="H29" s="11">
        <f>F29+1000</f>
        <v>13655</v>
      </c>
      <c r="I29" s="10">
        <v>17891.400000000001</v>
      </c>
      <c r="J29" s="11">
        <v>8176</v>
      </c>
      <c r="K29" s="10">
        <v>3940.22</v>
      </c>
      <c r="L29" s="10">
        <v>2527.8000000000002</v>
      </c>
      <c r="M29" s="10">
        <v>5056.7700000000004</v>
      </c>
      <c r="N29" s="10">
        <v>17753.12</v>
      </c>
      <c r="O29">
        <f>'3 pays hors UE'!C19</f>
        <v>319105.96000000002</v>
      </c>
      <c r="P29">
        <f>'3 pays hors UE'!D19</f>
        <v>22975</v>
      </c>
    </row>
    <row r="30" spans="1:16" ht="15" x14ac:dyDescent="0.25">
      <c r="A30" s="9" t="s">
        <v>18</v>
      </c>
      <c r="B30" s="13">
        <v>2622.1</v>
      </c>
      <c r="C30" s="13">
        <v>410.04</v>
      </c>
      <c r="D30" s="12">
        <v>17445</v>
      </c>
      <c r="E30" s="13">
        <v>3960.4</v>
      </c>
      <c r="F30" s="12">
        <v>3701</v>
      </c>
      <c r="G30" s="11">
        <f t="shared" si="0"/>
        <v>4201</v>
      </c>
      <c r="H30" s="11">
        <f>F30+500</f>
        <v>4201</v>
      </c>
      <c r="I30" s="13">
        <v>4717.1000000000004</v>
      </c>
      <c r="J30" s="12">
        <v>633</v>
      </c>
      <c r="K30" s="13">
        <v>2537.7800000000002</v>
      </c>
      <c r="L30" s="13">
        <v>700.07</v>
      </c>
      <c r="M30" s="13">
        <v>2650.35</v>
      </c>
      <c r="N30" s="13">
        <v>4444.21</v>
      </c>
      <c r="O30">
        <f>'3 pays hors UE'!C20</f>
        <v>53107.98</v>
      </c>
      <c r="P30">
        <f>'3 pays hors UE'!D20</f>
        <v>2216</v>
      </c>
    </row>
    <row r="31" spans="1:16" ht="15" x14ac:dyDescent="0.25">
      <c r="A31" s="9" t="s">
        <v>19</v>
      </c>
      <c r="B31" s="10">
        <v>7980.7</v>
      </c>
      <c r="C31" s="10">
        <v>5449.7</v>
      </c>
      <c r="D31" s="11">
        <v>69377</v>
      </c>
      <c r="E31" s="11">
        <v>16690</v>
      </c>
      <c r="F31" s="11">
        <v>25309</v>
      </c>
      <c r="G31" s="11">
        <f t="shared" si="0"/>
        <v>25809</v>
      </c>
      <c r="H31" s="11">
        <f>F31+500</f>
        <v>25809</v>
      </c>
      <c r="I31" s="10">
        <v>36117.699999999997</v>
      </c>
      <c r="J31" s="11">
        <v>11101</v>
      </c>
      <c r="K31" s="10">
        <v>10051.64</v>
      </c>
      <c r="L31" s="10">
        <v>4190.07</v>
      </c>
      <c r="M31" s="10">
        <v>11702.16</v>
      </c>
      <c r="N31" s="10">
        <v>25276.19</v>
      </c>
      <c r="O31">
        <f>'3 pays hors UE'!C21</f>
        <v>338289.26</v>
      </c>
      <c r="P31">
        <f>'3 pays hors UE'!D21</f>
        <v>41484</v>
      </c>
    </row>
    <row r="32" spans="1:16" ht="15" x14ac:dyDescent="0.25">
      <c r="A32" s="9" t="s">
        <v>20</v>
      </c>
      <c r="B32" s="12">
        <v>9826</v>
      </c>
      <c r="C32" s="13">
        <v>5256.72</v>
      </c>
      <c r="D32" s="12">
        <v>53684</v>
      </c>
      <c r="E32" s="12">
        <v>21808</v>
      </c>
      <c r="F32" s="12">
        <v>27451</v>
      </c>
      <c r="G32" s="11">
        <f t="shared" si="0"/>
        <v>27451</v>
      </c>
      <c r="H32" s="11">
        <f t="shared" si="1"/>
        <v>27451</v>
      </c>
      <c r="I32" s="13">
        <v>16147.7</v>
      </c>
      <c r="J32" s="12">
        <v>10886</v>
      </c>
      <c r="K32" s="13">
        <v>6922.09</v>
      </c>
      <c r="L32" s="13">
        <v>2615.9</v>
      </c>
      <c r="M32" s="13">
        <v>7544.89</v>
      </c>
      <c r="N32" s="13">
        <v>20859.099999999999</v>
      </c>
      <c r="O32">
        <f>'3 pays hors UE'!C22</f>
        <v>408419.02</v>
      </c>
      <c r="P32">
        <f>'3 pays hors UE'!D22</f>
        <v>11861</v>
      </c>
    </row>
    <row r="33" spans="1:16" ht="15" x14ac:dyDescent="0.25">
      <c r="A33" s="9" t="s">
        <v>21</v>
      </c>
      <c r="B33" s="10">
        <v>142.6</v>
      </c>
      <c r="C33" s="10">
        <v>3072.24</v>
      </c>
      <c r="D33" s="11">
        <v>21679</v>
      </c>
      <c r="E33" s="10">
        <v>2025.1</v>
      </c>
      <c r="F33" s="11">
        <v>11852</v>
      </c>
      <c r="G33" s="11">
        <f t="shared" si="0"/>
        <v>11852</v>
      </c>
      <c r="H33" s="11">
        <f t="shared" si="1"/>
        <v>11852</v>
      </c>
      <c r="I33" s="10">
        <v>6706.5</v>
      </c>
      <c r="J33" s="11">
        <v>3637</v>
      </c>
      <c r="K33" s="10">
        <v>1498.5</v>
      </c>
      <c r="L33" s="10">
        <v>542.26</v>
      </c>
      <c r="M33" s="10">
        <v>1624.49</v>
      </c>
      <c r="N33" s="10">
        <v>8148.1</v>
      </c>
      <c r="O33">
        <f>'3 pays hors UE'!C23</f>
        <v>116528.68</v>
      </c>
      <c r="P33">
        <f>'3 pays hors UE'!D23</f>
        <v>9874</v>
      </c>
    </row>
    <row r="34" spans="1:16" ht="15" x14ac:dyDescent="0.25">
      <c r="A34" s="9" t="s">
        <v>100</v>
      </c>
      <c r="B34" s="13">
        <v>2375.9</v>
      </c>
      <c r="C34" s="13">
        <v>864.26</v>
      </c>
      <c r="D34" s="12">
        <v>21639</v>
      </c>
      <c r="E34" s="13">
        <v>1985.7</v>
      </c>
      <c r="F34" s="12">
        <v>5226</v>
      </c>
      <c r="G34" s="11">
        <f t="shared" si="0"/>
        <v>5726</v>
      </c>
      <c r="H34" s="11">
        <f>F34+500</f>
        <v>5726</v>
      </c>
      <c r="I34" s="13">
        <v>10437.5</v>
      </c>
      <c r="J34" s="12">
        <v>3187</v>
      </c>
      <c r="K34" s="13">
        <v>2289.9899999999998</v>
      </c>
      <c r="L34" s="13">
        <v>723.11</v>
      </c>
      <c r="M34" s="13">
        <v>2443.56</v>
      </c>
      <c r="N34" s="13">
        <v>7163.64</v>
      </c>
      <c r="O34">
        <f>'3 pays hors UE'!C24</f>
        <v>109821.65</v>
      </c>
      <c r="P34">
        <f>'3 pays hors UE'!D24</f>
        <v>8543</v>
      </c>
    </row>
    <row r="35" spans="1:16" ht="15" x14ac:dyDescent="0.25">
      <c r="A35" s="9" t="s">
        <v>23</v>
      </c>
      <c r="B35" s="10">
        <v>927.9</v>
      </c>
      <c r="C35" s="10">
        <v>214.57</v>
      </c>
      <c r="D35" s="11">
        <v>16790</v>
      </c>
      <c r="E35" s="10">
        <v>10014.700000000001</v>
      </c>
      <c r="F35" s="11">
        <v>26753</v>
      </c>
      <c r="G35" s="11">
        <f t="shared" si="0"/>
        <v>27753</v>
      </c>
      <c r="H35" s="11">
        <f>F35+1000</f>
        <v>27753</v>
      </c>
      <c r="I35" s="10">
        <v>15608.4</v>
      </c>
      <c r="J35" s="11">
        <v>326</v>
      </c>
      <c r="K35" s="10">
        <v>2502.58</v>
      </c>
      <c r="L35" s="10">
        <v>440.41</v>
      </c>
      <c r="M35" s="10">
        <v>420.8</v>
      </c>
      <c r="N35" s="11">
        <v>0</v>
      </c>
      <c r="O35">
        <f>'3 pays hors UE'!C25</f>
        <v>0</v>
      </c>
      <c r="P35">
        <f>'3 pays hors UE'!D25</f>
        <v>0</v>
      </c>
    </row>
    <row r="36" spans="1:16" ht="15" x14ac:dyDescent="0.25">
      <c r="A36" s="9" t="s">
        <v>24</v>
      </c>
      <c r="B36" s="12">
        <v>0</v>
      </c>
      <c r="C36" s="12">
        <v>0</v>
      </c>
      <c r="D36" s="12">
        <v>0</v>
      </c>
      <c r="E36" s="12">
        <v>0</v>
      </c>
      <c r="F36" s="12">
        <v>0</v>
      </c>
      <c r="G36" s="11">
        <f t="shared" si="0"/>
        <v>0</v>
      </c>
      <c r="H36" s="11">
        <f t="shared" si="1"/>
        <v>0</v>
      </c>
      <c r="I36" s="12">
        <v>0</v>
      </c>
      <c r="J36" s="12">
        <v>148</v>
      </c>
      <c r="K36" s="12">
        <v>0</v>
      </c>
      <c r="L36" s="12" t="s">
        <v>96</v>
      </c>
      <c r="M36" s="12">
        <v>0</v>
      </c>
      <c r="N36" s="12">
        <v>0</v>
      </c>
      <c r="O36">
        <f>'3 pays hors UE'!C26</f>
        <v>0</v>
      </c>
      <c r="P36">
        <f>'3 pays hors UE'!D26</f>
        <v>0</v>
      </c>
    </row>
    <row r="37" spans="1:16" ht="15" x14ac:dyDescent="0.25">
      <c r="A37" s="9" t="s">
        <v>101</v>
      </c>
      <c r="B37" s="11">
        <v>0</v>
      </c>
      <c r="C37" s="11">
        <v>0</v>
      </c>
      <c r="D37" s="11">
        <v>0</v>
      </c>
      <c r="E37" s="11">
        <v>0</v>
      </c>
      <c r="F37" s="11">
        <v>0</v>
      </c>
      <c r="G37" s="11">
        <f t="shared" si="0"/>
        <v>0</v>
      </c>
      <c r="H37" s="11">
        <f t="shared" si="1"/>
        <v>0</v>
      </c>
      <c r="I37" s="11">
        <v>0</v>
      </c>
      <c r="J37" s="11">
        <v>0</v>
      </c>
      <c r="K37" s="11">
        <v>0</v>
      </c>
      <c r="L37" s="11" t="s">
        <v>96</v>
      </c>
      <c r="M37" s="11">
        <v>0</v>
      </c>
      <c r="N37" s="11">
        <v>0</v>
      </c>
      <c r="O37">
        <f>'3 pays hors UE'!C27</f>
        <v>0</v>
      </c>
      <c r="P37">
        <f>'3 pays hors UE'!D27</f>
        <v>0</v>
      </c>
    </row>
    <row r="38" spans="1:16" ht="15" x14ac:dyDescent="0.25">
      <c r="A38" s="9" t="s">
        <v>102</v>
      </c>
      <c r="B38" s="12">
        <v>0</v>
      </c>
      <c r="C38" s="13">
        <v>-910.24</v>
      </c>
      <c r="D38" s="12">
        <v>0</v>
      </c>
      <c r="E38" s="12">
        <v>47</v>
      </c>
      <c r="F38" s="12">
        <v>0</v>
      </c>
      <c r="G38" s="11">
        <f t="shared" si="0"/>
        <v>0</v>
      </c>
      <c r="H38" s="11">
        <f t="shared" si="1"/>
        <v>0</v>
      </c>
      <c r="I38" s="12">
        <v>0</v>
      </c>
      <c r="J38" s="12">
        <v>0</v>
      </c>
      <c r="K38" s="12">
        <v>0</v>
      </c>
      <c r="L38" s="12" t="s">
        <v>96</v>
      </c>
      <c r="M38" s="12">
        <v>0</v>
      </c>
      <c r="N38" s="12">
        <v>0</v>
      </c>
      <c r="O38">
        <f>'3 pays hors UE'!C28</f>
        <v>0</v>
      </c>
      <c r="P38">
        <f>'3 pays hors UE'!D28</f>
        <v>0</v>
      </c>
    </row>
    <row r="39" spans="1:16" ht="15" x14ac:dyDescent="0.25">
      <c r="A39" s="9" t="s">
        <v>27</v>
      </c>
      <c r="B39" s="10">
        <v>43089.599999999999</v>
      </c>
      <c r="C39" s="10">
        <v>27843.5</v>
      </c>
      <c r="D39" s="11">
        <v>246238</v>
      </c>
      <c r="E39" s="10">
        <v>98503.9</v>
      </c>
      <c r="F39" s="11">
        <v>230273</v>
      </c>
      <c r="G39" s="11">
        <f t="shared" si="0"/>
        <v>228773</v>
      </c>
      <c r="H39" s="11">
        <f>F39-1500</f>
        <v>228773</v>
      </c>
      <c r="I39" s="10">
        <v>126686.1</v>
      </c>
      <c r="J39" s="11">
        <v>63893</v>
      </c>
      <c r="K39" s="10">
        <v>31883.32</v>
      </c>
      <c r="L39" s="10">
        <v>32102.85</v>
      </c>
      <c r="M39" s="10">
        <v>50932.06</v>
      </c>
      <c r="N39" s="10">
        <v>215058.37</v>
      </c>
      <c r="O39">
        <f>'3 pays hors UE'!C29</f>
        <v>1438373.3</v>
      </c>
      <c r="P39">
        <f>'3 pays hors UE'!D29</f>
        <v>316461</v>
      </c>
    </row>
    <row r="40" spans="1:16" ht="15" x14ac:dyDescent="0.25">
      <c r="A40" s="9" t="s">
        <v>28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1">
        <f t="shared" si="0"/>
        <v>0</v>
      </c>
      <c r="H40" s="11">
        <f t="shared" si="1"/>
        <v>0</v>
      </c>
      <c r="I40" s="13">
        <v>751.7</v>
      </c>
      <c r="J40" s="12">
        <v>0</v>
      </c>
      <c r="K40" s="13">
        <v>73.680000000000007</v>
      </c>
      <c r="L40" s="12">
        <v>4</v>
      </c>
      <c r="M40" s="12">
        <v>0</v>
      </c>
      <c r="N40" s="12">
        <v>0</v>
      </c>
      <c r="O40">
        <f>'3 pays hors UE'!C30</f>
        <v>0</v>
      </c>
      <c r="P40">
        <f>'3 pays hors UE'!D30</f>
        <v>0</v>
      </c>
    </row>
    <row r="41" spans="1:16" ht="15" x14ac:dyDescent="0.25">
      <c r="A41" s="9" t="s">
        <v>29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f t="shared" si="0"/>
        <v>0</v>
      </c>
      <c r="H41" s="11">
        <f t="shared" si="1"/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>
        <f>'3 pays hors UE'!C31</f>
        <v>0</v>
      </c>
      <c r="P41">
        <f>'3 pays hors UE'!D31</f>
        <v>0</v>
      </c>
    </row>
    <row r="42" spans="1:16" ht="15" x14ac:dyDescent="0.25">
      <c r="A42" s="9" t="s">
        <v>30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1">
        <f t="shared" si="0"/>
        <v>0</v>
      </c>
      <c r="H42" s="11">
        <f t="shared" si="1"/>
        <v>0</v>
      </c>
      <c r="I42" s="12">
        <v>0</v>
      </c>
      <c r="J42" s="12">
        <v>0</v>
      </c>
      <c r="K42" s="12">
        <v>0</v>
      </c>
      <c r="L42" s="12" t="s">
        <v>96</v>
      </c>
      <c r="M42" s="12">
        <v>0</v>
      </c>
      <c r="N42" s="12">
        <v>0</v>
      </c>
      <c r="O42">
        <f>'3 pays hors UE'!C32</f>
        <v>0</v>
      </c>
      <c r="P42">
        <f>'3 pays hors UE'!D32</f>
        <v>0</v>
      </c>
    </row>
    <row r="43" spans="1:16" ht="15" x14ac:dyDescent="0.25">
      <c r="A43" s="9" t="s">
        <v>31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f t="shared" si="0"/>
        <v>0</v>
      </c>
      <c r="H43" s="11">
        <f t="shared" si="1"/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>
        <f>'3 pays hors UE'!C33</f>
        <v>0</v>
      </c>
      <c r="P43">
        <f>'3 pays hors UE'!D33</f>
        <v>0</v>
      </c>
    </row>
    <row r="44" spans="1:16" ht="15" x14ac:dyDescent="0.25">
      <c r="A44" s="9" t="s">
        <v>32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1">
        <f t="shared" si="0"/>
        <v>0</v>
      </c>
      <c r="H44" s="11">
        <f t="shared" si="1"/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>
        <f>'3 pays hors UE'!C34</f>
        <v>0</v>
      </c>
      <c r="P44">
        <f>'3 pays hors UE'!D34</f>
        <v>0</v>
      </c>
    </row>
    <row r="45" spans="1:16" ht="15" x14ac:dyDescent="0.25">
      <c r="A45" s="9" t="s">
        <v>33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f t="shared" si="0"/>
        <v>0</v>
      </c>
      <c r="H45" s="11">
        <f t="shared" si="1"/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>
        <f>'3 pays hors UE'!C35</f>
        <v>0</v>
      </c>
      <c r="P45">
        <f>'3 pays hors UE'!D35</f>
        <v>0</v>
      </c>
    </row>
    <row r="46" spans="1:16" ht="15" x14ac:dyDescent="0.25">
      <c r="A46" s="9" t="s">
        <v>34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1">
        <f t="shared" si="0"/>
        <v>0</v>
      </c>
      <c r="H46" s="11">
        <f t="shared" si="1"/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>
        <f>'3 pays hors UE'!C36</f>
        <v>0</v>
      </c>
      <c r="P46">
        <f>'3 pays hors UE'!D36</f>
        <v>0</v>
      </c>
    </row>
    <row r="47" spans="1:16" ht="15" x14ac:dyDescent="0.25">
      <c r="A47" s="9" t="s">
        <v>35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f t="shared" si="0"/>
        <v>0</v>
      </c>
      <c r="H47" s="11">
        <f t="shared" si="1"/>
        <v>0</v>
      </c>
      <c r="I47" s="11">
        <v>0</v>
      </c>
      <c r="J47" s="11">
        <v>0</v>
      </c>
      <c r="K47" s="11">
        <v>0</v>
      </c>
      <c r="L47" s="11" t="s">
        <v>96</v>
      </c>
      <c r="M47" s="11">
        <v>0</v>
      </c>
      <c r="N47" s="11">
        <v>0</v>
      </c>
      <c r="O47">
        <f>'3 pays hors UE'!C37</f>
        <v>0</v>
      </c>
      <c r="P47">
        <f>'3 pays hors UE'!D37</f>
        <v>0</v>
      </c>
    </row>
    <row r="48" spans="1:16" ht="15" x14ac:dyDescent="0.25">
      <c r="A48" s="9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1">
        <f t="shared" si="0"/>
        <v>0</v>
      </c>
      <c r="H48" s="11">
        <f t="shared" si="1"/>
        <v>0</v>
      </c>
      <c r="I48" s="12">
        <v>0</v>
      </c>
      <c r="J48" s="12">
        <v>0</v>
      </c>
      <c r="K48" s="12">
        <v>0</v>
      </c>
      <c r="L48" s="12" t="s">
        <v>96</v>
      </c>
      <c r="M48" s="12">
        <v>0</v>
      </c>
      <c r="N48" s="12">
        <v>0</v>
      </c>
      <c r="O48">
        <f>'3 pays hors UE'!C38</f>
        <v>0</v>
      </c>
      <c r="P48">
        <f>'3 pays hors UE'!D38</f>
        <v>0</v>
      </c>
    </row>
    <row r="49" spans="1:17" ht="15" x14ac:dyDescent="0.25">
      <c r="A49" s="9" t="s">
        <v>37</v>
      </c>
      <c r="B49" s="10">
        <v>1219.2</v>
      </c>
      <c r="C49" s="10">
        <v>2543.46</v>
      </c>
      <c r="D49" s="11">
        <v>1223</v>
      </c>
      <c r="E49" s="10">
        <v>1801.7</v>
      </c>
      <c r="F49" s="11">
        <v>14403</v>
      </c>
      <c r="G49" s="11">
        <f>H49+1000</f>
        <v>10744</v>
      </c>
      <c r="H49" s="45">
        <v>9744</v>
      </c>
      <c r="I49" s="10">
        <v>1687.7</v>
      </c>
      <c r="J49" s="11">
        <v>3501</v>
      </c>
      <c r="K49" s="10">
        <v>540.71</v>
      </c>
      <c r="L49" s="10">
        <v>495.43</v>
      </c>
      <c r="M49" s="11">
        <v>0</v>
      </c>
      <c r="N49" s="10">
        <v>13171.01</v>
      </c>
      <c r="O49">
        <f>'3 pays hors UE'!C39</f>
        <v>176526.41</v>
      </c>
      <c r="P49">
        <f>'3 pays hors UE'!D39</f>
        <v>0</v>
      </c>
      <c r="Q49" s="14">
        <f>H49-F49</f>
        <v>-4659</v>
      </c>
    </row>
    <row r="50" spans="1:17" ht="15" x14ac:dyDescent="0.25">
      <c r="A50" s="9" t="s">
        <v>103</v>
      </c>
      <c r="B50" s="13">
        <v>502.7</v>
      </c>
      <c r="C50" s="13">
        <v>537.33000000000004</v>
      </c>
      <c r="D50" s="12">
        <v>3816</v>
      </c>
      <c r="E50" s="13">
        <v>3163.9</v>
      </c>
      <c r="F50" s="12">
        <v>3576</v>
      </c>
      <c r="G50" s="11">
        <f t="shared" si="0"/>
        <v>3576</v>
      </c>
      <c r="H50" s="12">
        <f>F50</f>
        <v>3576</v>
      </c>
      <c r="I50" s="13">
        <v>1143.5</v>
      </c>
      <c r="J50" s="12">
        <v>0</v>
      </c>
      <c r="K50" s="13">
        <v>167.48</v>
      </c>
      <c r="L50" s="12">
        <v>330</v>
      </c>
      <c r="M50" s="13">
        <v>42.7</v>
      </c>
      <c r="N50" s="13">
        <v>7024.62</v>
      </c>
      <c r="O50">
        <f>'3 pays hors UE'!C40</f>
        <v>72657.36</v>
      </c>
      <c r="P50">
        <f>'3 pays hors UE'!D40</f>
        <v>0</v>
      </c>
    </row>
    <row r="51" spans="1:17" ht="15" x14ac:dyDescent="0.25">
      <c r="A51" s="9" t="s">
        <v>39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f t="shared" si="0"/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>
        <f>'3 pays hors UE'!C41</f>
        <v>6783.8</v>
      </c>
      <c r="P51">
        <f>'3 pays hors UE'!D41</f>
        <v>0</v>
      </c>
    </row>
    <row r="52" spans="1:17" ht="15" x14ac:dyDescent="0.25">
      <c r="A52" s="9" t="s">
        <v>104</v>
      </c>
      <c r="B52" s="13">
        <v>6091.7</v>
      </c>
      <c r="C52" s="13">
        <v>4055.33</v>
      </c>
      <c r="D52" s="12">
        <v>24382</v>
      </c>
      <c r="E52" s="13">
        <v>19113.3</v>
      </c>
      <c r="F52" s="12">
        <v>63002</v>
      </c>
      <c r="G52" s="11">
        <f>H52+3000</f>
        <v>54728</v>
      </c>
      <c r="H52" s="45">
        <v>51728</v>
      </c>
      <c r="I52" s="13">
        <v>25347.7</v>
      </c>
      <c r="J52" s="12">
        <v>17826</v>
      </c>
      <c r="K52" s="13">
        <v>8415.5</v>
      </c>
      <c r="L52" s="13">
        <v>3050.76</v>
      </c>
      <c r="M52" s="13">
        <v>16845.509999999998</v>
      </c>
      <c r="N52" s="13">
        <v>31890.51</v>
      </c>
      <c r="O52">
        <f>'3 pays hors UE'!C42</f>
        <v>319390.78000000003</v>
      </c>
      <c r="P52">
        <f>'3 pays hors UE'!D42</f>
        <v>34324</v>
      </c>
      <c r="Q52" s="14">
        <f>H52-F52</f>
        <v>-11274</v>
      </c>
    </row>
    <row r="53" spans="1:17" ht="15" x14ac:dyDescent="0.25">
      <c r="A53" s="9" t="s">
        <v>41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f t="shared" si="0"/>
        <v>0</v>
      </c>
      <c r="H53" s="11">
        <f>F53</f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>
        <f>'3 pays hors UE'!C43</f>
        <v>0</v>
      </c>
      <c r="P53">
        <f>'3 pays hors UE'!D43</f>
        <v>0</v>
      </c>
    </row>
    <row r="54" spans="1:17" ht="15" x14ac:dyDescent="0.25">
      <c r="A54" s="9" t="s">
        <v>105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1">
        <f t="shared" si="0"/>
        <v>0</v>
      </c>
      <c r="H54" s="11">
        <f t="shared" ref="H54:H57" si="2">F54</f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>
        <f>'3 pays hors UE'!C44</f>
        <v>9080.6299999999992</v>
      </c>
      <c r="P54">
        <f>'3 pays hors UE'!D44</f>
        <v>0</v>
      </c>
      <c r="Q54" s="14">
        <f>Q49+Q52</f>
        <v>-15933</v>
      </c>
    </row>
    <row r="55" spans="1:17" ht="15" x14ac:dyDescent="0.25">
      <c r="A55" s="9" t="s">
        <v>43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f t="shared" si="0"/>
        <v>0</v>
      </c>
      <c r="H55" s="11">
        <f t="shared" si="2"/>
        <v>0</v>
      </c>
      <c r="I55" s="10">
        <v>183.4</v>
      </c>
      <c r="J55" s="11">
        <v>789</v>
      </c>
      <c r="K55" s="11">
        <v>0</v>
      </c>
      <c r="L55" s="11">
        <v>0</v>
      </c>
      <c r="M55" s="11">
        <v>0</v>
      </c>
      <c r="N55" s="11">
        <v>0</v>
      </c>
      <c r="O55">
        <f>'3 pays hors UE'!C45</f>
        <v>0</v>
      </c>
      <c r="P55">
        <f>'3 pays hors UE'!D45</f>
        <v>0</v>
      </c>
    </row>
    <row r="56" spans="1:17" ht="15" x14ac:dyDescent="0.25">
      <c r="A56" s="9" t="s">
        <v>44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1">
        <f t="shared" si="0"/>
        <v>0</v>
      </c>
      <c r="H56" s="11">
        <f t="shared" si="2"/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>
        <f>'3 pays hors UE'!C46</f>
        <v>0</v>
      </c>
      <c r="P56">
        <f>'3 pays hors UE'!D46</f>
        <v>0</v>
      </c>
    </row>
    <row r="57" spans="1:17" ht="15" x14ac:dyDescent="0.25">
      <c r="A57" s="9" t="s">
        <v>45</v>
      </c>
      <c r="B57" s="10">
        <v>22.8</v>
      </c>
      <c r="C57" s="10">
        <v>1778.43</v>
      </c>
      <c r="D57" s="11">
        <v>6300</v>
      </c>
      <c r="E57" s="10">
        <v>3889.6</v>
      </c>
      <c r="F57" s="11">
        <v>6422</v>
      </c>
      <c r="G57" s="11">
        <f t="shared" si="0"/>
        <v>6422</v>
      </c>
      <c r="H57" s="11">
        <f t="shared" si="2"/>
        <v>6422</v>
      </c>
      <c r="I57" s="10">
        <v>8708.9</v>
      </c>
      <c r="J57" s="11">
        <v>3677</v>
      </c>
      <c r="K57" s="10">
        <v>2087.65</v>
      </c>
      <c r="L57" s="10">
        <v>1375.83</v>
      </c>
      <c r="M57" s="10">
        <v>1462.94</v>
      </c>
      <c r="N57" s="10">
        <v>10728.5</v>
      </c>
      <c r="O57">
        <f>'3 pays hors UE'!C47</f>
        <v>147403.98000000001</v>
      </c>
      <c r="P57">
        <f>'3 pays hors UE'!D47</f>
        <v>24793</v>
      </c>
    </row>
    <row r="58" spans="1:17" ht="15" x14ac:dyDescent="0.25">
      <c r="A58" s="9" t="s">
        <v>106</v>
      </c>
      <c r="B58" s="12">
        <v>5544</v>
      </c>
      <c r="C58" s="13">
        <v>671.87</v>
      </c>
      <c r="D58" s="12">
        <v>16860</v>
      </c>
      <c r="E58" s="13">
        <v>11734.9</v>
      </c>
      <c r="F58" s="12">
        <v>24604</v>
      </c>
      <c r="G58" s="11">
        <f t="shared" si="0"/>
        <v>22104</v>
      </c>
      <c r="H58" s="45">
        <f>F58-2500</f>
        <v>22104</v>
      </c>
      <c r="I58" s="13">
        <v>4462.1000000000004</v>
      </c>
      <c r="J58" s="12">
        <v>4002</v>
      </c>
      <c r="K58" s="13">
        <v>95.85</v>
      </c>
      <c r="L58" s="12">
        <v>0</v>
      </c>
      <c r="M58" s="12">
        <v>0</v>
      </c>
      <c r="N58" s="13">
        <v>5745.15</v>
      </c>
      <c r="O58">
        <f>'3 pays hors UE'!C48</f>
        <v>24500.66</v>
      </c>
      <c r="P58">
        <f>'3 pays hors UE'!D48</f>
        <v>3538</v>
      </c>
      <c r="Q58" s="14">
        <f t="shared" ref="Q58:Q60" si="3">H58-F58</f>
        <v>-2500</v>
      </c>
    </row>
    <row r="59" spans="1:17" ht="15" x14ac:dyDescent="0.25">
      <c r="A59" s="9" t="s">
        <v>107</v>
      </c>
      <c r="B59" s="10">
        <v>2943.8</v>
      </c>
      <c r="C59" s="10">
        <v>160.62</v>
      </c>
      <c r="D59" s="11">
        <v>29313</v>
      </c>
      <c r="E59" s="10">
        <v>3391.7</v>
      </c>
      <c r="F59" s="11">
        <v>24743</v>
      </c>
      <c r="G59" s="11">
        <f t="shared" si="0"/>
        <v>21243</v>
      </c>
      <c r="H59" s="45">
        <f>F59-3500</f>
        <v>21243</v>
      </c>
      <c r="I59" s="11">
        <v>0</v>
      </c>
      <c r="J59" s="11">
        <v>8968</v>
      </c>
      <c r="K59" s="10">
        <v>3432.72</v>
      </c>
      <c r="L59" s="10">
        <v>440.13</v>
      </c>
      <c r="M59" s="11">
        <v>0</v>
      </c>
      <c r="N59" s="10">
        <v>8105.15</v>
      </c>
      <c r="O59">
        <f>'3 pays hors UE'!C49</f>
        <v>31520.45</v>
      </c>
      <c r="P59">
        <f>'3 pays hors UE'!D49</f>
        <v>1065</v>
      </c>
      <c r="Q59" s="14">
        <f t="shared" si="3"/>
        <v>-3500</v>
      </c>
    </row>
    <row r="60" spans="1:17" ht="15" x14ac:dyDescent="0.25">
      <c r="A60" s="9" t="s">
        <v>48</v>
      </c>
      <c r="B60" s="13">
        <v>12564.1</v>
      </c>
      <c r="C60" s="13">
        <v>9301.49</v>
      </c>
      <c r="D60" s="12">
        <v>97208</v>
      </c>
      <c r="E60" s="12">
        <v>15579</v>
      </c>
      <c r="F60" s="12">
        <v>51808</v>
      </c>
      <c r="G60" s="11">
        <f t="shared" si="0"/>
        <v>44791</v>
      </c>
      <c r="H60" s="45">
        <v>44791</v>
      </c>
      <c r="I60" s="13">
        <v>25412.400000000001</v>
      </c>
      <c r="J60" s="12">
        <v>12579</v>
      </c>
      <c r="K60" s="13">
        <v>10476.280000000001</v>
      </c>
      <c r="L60" s="12">
        <v>5840</v>
      </c>
      <c r="M60" s="13">
        <v>13977.05</v>
      </c>
      <c r="N60" s="13">
        <v>39681.449999999997</v>
      </c>
      <c r="O60">
        <f>'3 pays hors UE'!C50</f>
        <v>624190.71</v>
      </c>
      <c r="P60">
        <f>'3 pays hors UE'!D50</f>
        <v>27379</v>
      </c>
      <c r="Q60" s="14">
        <f t="shared" si="3"/>
        <v>-7017</v>
      </c>
    </row>
    <row r="61" spans="1:17" ht="15" x14ac:dyDescent="0.25">
      <c r="A61" s="9" t="s">
        <v>49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f t="shared" si="0"/>
        <v>0</v>
      </c>
      <c r="H61" s="11">
        <f>F61</f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>
        <f>'3 pays hors UE'!C51</f>
        <v>0</v>
      </c>
      <c r="P61">
        <f>'3 pays hors UE'!D51</f>
        <v>0</v>
      </c>
    </row>
    <row r="62" spans="1:17" ht="15" x14ac:dyDescent="0.25">
      <c r="A62" s="9" t="s">
        <v>108</v>
      </c>
      <c r="B62" s="12">
        <v>0</v>
      </c>
      <c r="C62" s="12">
        <v>0</v>
      </c>
      <c r="D62" s="12">
        <v>61</v>
      </c>
      <c r="E62" s="12">
        <v>0</v>
      </c>
      <c r="F62" s="12">
        <v>0</v>
      </c>
      <c r="G62" s="11">
        <f t="shared" si="0"/>
        <v>0</v>
      </c>
      <c r="H62" s="11">
        <f t="shared" ref="H62:H77" si="4">F62</f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>
        <f>'3 pays hors UE'!C52</f>
        <v>1293.32</v>
      </c>
      <c r="P62">
        <f>'3 pays hors UE'!D52</f>
        <v>0</v>
      </c>
    </row>
    <row r="63" spans="1:17" ht="15" x14ac:dyDescent="0.25">
      <c r="A63" s="9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f t="shared" si="0"/>
        <v>0</v>
      </c>
      <c r="H63" s="11">
        <f t="shared" si="4"/>
        <v>0</v>
      </c>
      <c r="I63" s="11">
        <v>0</v>
      </c>
      <c r="J63" s="11">
        <v>1034</v>
      </c>
      <c r="K63" s="11">
        <v>0</v>
      </c>
      <c r="L63" s="11">
        <v>0</v>
      </c>
      <c r="M63" s="11">
        <v>0</v>
      </c>
      <c r="N63" s="11">
        <v>0</v>
      </c>
      <c r="O63">
        <f>'3 pays hors UE'!C53</f>
        <v>0</v>
      </c>
      <c r="P63">
        <f>'3 pays hors UE'!D53</f>
        <v>0</v>
      </c>
    </row>
    <row r="64" spans="1:17" ht="15" x14ac:dyDescent="0.25">
      <c r="A64" s="9" t="s">
        <v>52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1">
        <f t="shared" si="0"/>
        <v>0</v>
      </c>
      <c r="H64" s="11">
        <f t="shared" si="4"/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>
        <f>'3 pays hors UE'!C54</f>
        <v>0</v>
      </c>
      <c r="P64">
        <f>'3 pays hors UE'!D54</f>
        <v>0</v>
      </c>
    </row>
    <row r="65" spans="1:16" ht="15" x14ac:dyDescent="0.25">
      <c r="A65" s="9" t="s">
        <v>109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f t="shared" si="0"/>
        <v>0</v>
      </c>
      <c r="H65" s="11">
        <f t="shared" si="4"/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>
        <f>'3 pays hors UE'!C55</f>
        <v>0</v>
      </c>
      <c r="P65">
        <f>'3 pays hors UE'!D55</f>
        <v>0</v>
      </c>
    </row>
    <row r="66" spans="1:16" ht="15" x14ac:dyDescent="0.25">
      <c r="A66" s="9" t="s">
        <v>110</v>
      </c>
      <c r="B66" s="13">
        <v>614.6</v>
      </c>
      <c r="C66" s="12">
        <v>0</v>
      </c>
      <c r="D66" s="12">
        <v>8845</v>
      </c>
      <c r="E66" s="12">
        <v>0</v>
      </c>
      <c r="F66" s="12">
        <v>0</v>
      </c>
      <c r="G66" s="11">
        <f t="shared" si="0"/>
        <v>0</v>
      </c>
      <c r="H66" s="11">
        <f t="shared" si="4"/>
        <v>0</v>
      </c>
      <c r="I66" s="12">
        <v>0</v>
      </c>
      <c r="J66" s="12">
        <v>0</v>
      </c>
      <c r="K66" s="13">
        <v>232.14</v>
      </c>
      <c r="L66" s="11">
        <v>0</v>
      </c>
      <c r="M66" s="12">
        <v>0</v>
      </c>
      <c r="N66" s="12">
        <v>0</v>
      </c>
      <c r="O66">
        <f>'3 pays hors UE'!C56</f>
        <v>0</v>
      </c>
      <c r="P66">
        <f>'3 pays hors UE'!D56</f>
        <v>0</v>
      </c>
    </row>
    <row r="67" spans="1:16" ht="15" x14ac:dyDescent="0.25">
      <c r="A67" s="9" t="s">
        <v>57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f t="shared" si="0"/>
        <v>0</v>
      </c>
      <c r="H67" s="11">
        <f t="shared" si="4"/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>
        <f>'3 pays hors UE'!C57</f>
        <v>0</v>
      </c>
      <c r="P67">
        <f>'3 pays hors UE'!D57</f>
        <v>0</v>
      </c>
    </row>
    <row r="68" spans="1:16" ht="15" x14ac:dyDescent="0.25">
      <c r="A68" s="9" t="s">
        <v>111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1">
        <f t="shared" si="0"/>
        <v>0</v>
      </c>
      <c r="H68" s="11">
        <f t="shared" si="4"/>
        <v>0</v>
      </c>
      <c r="I68" s="12">
        <v>0</v>
      </c>
      <c r="J68" s="12">
        <v>0</v>
      </c>
      <c r="K68" s="12">
        <v>0</v>
      </c>
      <c r="L68" s="11">
        <v>0</v>
      </c>
      <c r="M68" s="12">
        <v>0</v>
      </c>
      <c r="N68" s="12">
        <v>0</v>
      </c>
      <c r="O68">
        <f>'3 pays hors UE'!C58</f>
        <v>0</v>
      </c>
      <c r="P68">
        <f>'3 pays hors UE'!D58</f>
        <v>0</v>
      </c>
    </row>
    <row r="69" spans="1:16" ht="15" x14ac:dyDescent="0.25">
      <c r="A69" s="9" t="s">
        <v>112</v>
      </c>
      <c r="B69" s="10">
        <v>193.9</v>
      </c>
      <c r="C69" s="10">
        <v>423.44</v>
      </c>
      <c r="D69" s="11">
        <v>940</v>
      </c>
      <c r="E69" s="10">
        <v>296.10000000000002</v>
      </c>
      <c r="F69" s="11">
        <v>136</v>
      </c>
      <c r="G69" s="11">
        <f t="shared" si="0"/>
        <v>136</v>
      </c>
      <c r="H69" s="11">
        <f t="shared" si="4"/>
        <v>136</v>
      </c>
      <c r="I69" s="11">
        <v>608</v>
      </c>
      <c r="J69" s="11">
        <v>0</v>
      </c>
      <c r="K69" s="10">
        <v>174.4</v>
      </c>
      <c r="L69" s="11">
        <v>159</v>
      </c>
      <c r="M69" s="10">
        <v>314.52</v>
      </c>
      <c r="N69" s="10">
        <v>427.24</v>
      </c>
      <c r="O69">
        <f>'3 pays hors UE'!C61</f>
        <v>5918.27</v>
      </c>
      <c r="P69">
        <f>'3 pays hors UE'!D59</f>
        <v>0</v>
      </c>
    </row>
    <row r="70" spans="1:16" ht="15" x14ac:dyDescent="0.25">
      <c r="A70" s="9" t="s">
        <v>60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1">
        <f t="shared" si="0"/>
        <v>0</v>
      </c>
      <c r="H70" s="11">
        <f t="shared" si="4"/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>
        <f>'3 pays hors UE'!C62</f>
        <v>0</v>
      </c>
      <c r="P70">
        <f>'3 pays hors UE'!D60</f>
        <v>0</v>
      </c>
    </row>
    <row r="71" spans="1:16" ht="15" x14ac:dyDescent="0.25">
      <c r="A71" s="9" t="s">
        <v>61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f t="shared" si="0"/>
        <v>0</v>
      </c>
      <c r="H71" s="11">
        <f t="shared" si="4"/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>
        <f>'3 pays hors UE'!C63</f>
        <v>0</v>
      </c>
      <c r="P71">
        <f>'3 pays hors UE'!D61</f>
        <v>0</v>
      </c>
    </row>
    <row r="72" spans="1:16" ht="15" x14ac:dyDescent="0.25">
      <c r="A72" s="9" t="s">
        <v>62</v>
      </c>
      <c r="B72" s="12">
        <v>0</v>
      </c>
      <c r="C72" s="12">
        <v>0</v>
      </c>
      <c r="D72" s="12">
        <v>0</v>
      </c>
      <c r="E72" s="13">
        <v>219.8</v>
      </c>
      <c r="F72" s="12">
        <v>2267</v>
      </c>
      <c r="G72" s="11">
        <f t="shared" si="0"/>
        <v>2267</v>
      </c>
      <c r="H72" s="11">
        <f t="shared" si="4"/>
        <v>2267</v>
      </c>
      <c r="I72" s="13">
        <v>201.6</v>
      </c>
      <c r="J72" s="12">
        <v>0</v>
      </c>
      <c r="K72" s="12">
        <v>0</v>
      </c>
      <c r="L72" s="12">
        <v>33</v>
      </c>
      <c r="M72" s="12">
        <v>0</v>
      </c>
      <c r="N72" s="12">
        <v>0</v>
      </c>
      <c r="O72">
        <f>'3 pays hors UE'!C64</f>
        <v>0</v>
      </c>
      <c r="P72">
        <f>'3 pays hors UE'!D62</f>
        <v>0</v>
      </c>
    </row>
    <row r="73" spans="1:16" ht="15" x14ac:dyDescent="0.25">
      <c r="A73" s="9" t="s">
        <v>63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f t="shared" si="0"/>
        <v>0</v>
      </c>
      <c r="H73" s="11">
        <f t="shared" si="4"/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>
        <f>'3 pays hors UE'!C65</f>
        <v>0</v>
      </c>
      <c r="P73">
        <f>'3 pays hors UE'!D63</f>
        <v>0</v>
      </c>
    </row>
    <row r="74" spans="1:16" ht="15" x14ac:dyDescent="0.25">
      <c r="A74" s="9" t="s">
        <v>113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11">
        <f t="shared" si="0"/>
        <v>0</v>
      </c>
      <c r="H74" s="11">
        <f t="shared" si="4"/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>
        <f>'3 pays hors UE'!C66</f>
        <v>0</v>
      </c>
      <c r="P74">
        <f>'3 pays hors UE'!D64</f>
        <v>0</v>
      </c>
    </row>
    <row r="75" spans="1:16" ht="15" x14ac:dyDescent="0.25">
      <c r="A75" s="9" t="s">
        <v>64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f t="shared" si="0"/>
        <v>0</v>
      </c>
      <c r="H75" s="11">
        <f t="shared" si="4"/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>
        <f>'3 pays hors UE'!C67</f>
        <v>0</v>
      </c>
      <c r="P75">
        <f>'3 pays hors UE'!D65</f>
        <v>0</v>
      </c>
    </row>
    <row r="76" spans="1:16" ht="15" x14ac:dyDescent="0.25">
      <c r="A76" s="9" t="s">
        <v>114</v>
      </c>
      <c r="B76" s="12">
        <v>0</v>
      </c>
      <c r="C76" s="13">
        <v>118.16</v>
      </c>
      <c r="D76" s="12">
        <v>2548</v>
      </c>
      <c r="E76" s="12">
        <v>0</v>
      </c>
      <c r="F76" s="12">
        <v>0</v>
      </c>
      <c r="G76" s="11">
        <f t="shared" si="0"/>
        <v>0</v>
      </c>
      <c r="H76" s="11">
        <f t="shared" si="4"/>
        <v>0</v>
      </c>
      <c r="I76" s="12">
        <v>0</v>
      </c>
      <c r="J76" s="12">
        <v>598</v>
      </c>
      <c r="K76" s="12">
        <v>0</v>
      </c>
      <c r="L76" s="12">
        <v>0</v>
      </c>
      <c r="M76" s="12">
        <v>0</v>
      </c>
      <c r="N76" s="13">
        <v>1315.63</v>
      </c>
      <c r="O76">
        <v>0</v>
      </c>
      <c r="P76">
        <f>'3 pays hors UE'!D66</f>
        <v>0</v>
      </c>
    </row>
    <row r="77" spans="1:16" ht="15" x14ac:dyDescent="0.25">
      <c r="A77" s="9" t="s">
        <v>56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f t="shared" si="0"/>
        <v>0</v>
      </c>
      <c r="H77" s="11">
        <f t="shared" si="4"/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>
        <v>0</v>
      </c>
      <c r="P77">
        <f>'3 pays hors UE'!D67</f>
        <v>0</v>
      </c>
    </row>
    <row r="78" spans="1:16" ht="15" x14ac:dyDescent="0.25">
      <c r="A78" s="9" t="s">
        <v>76</v>
      </c>
      <c r="B78" s="13">
        <f>SUM(B13:B77)</f>
        <v>108529.90000000001</v>
      </c>
      <c r="C78" s="13">
        <f t="shared" ref="C78:O78" si="5">SUM(C13:C77)</f>
        <v>65688.100000000006</v>
      </c>
      <c r="D78" s="13">
        <f t="shared" si="5"/>
        <v>708939</v>
      </c>
      <c r="E78" s="13">
        <f t="shared" si="5"/>
        <v>233996</v>
      </c>
      <c r="F78" s="13">
        <f t="shared" si="5"/>
        <v>541023</v>
      </c>
      <c r="G78" s="11">
        <f>H78+5000</f>
        <v>520245</v>
      </c>
      <c r="H78" s="13">
        <v>515245</v>
      </c>
      <c r="I78" s="13">
        <f t="shared" si="5"/>
        <v>316124.80000000005</v>
      </c>
      <c r="J78" s="13">
        <f t="shared" si="5"/>
        <v>158093</v>
      </c>
      <c r="K78" s="13">
        <f t="shared" si="5"/>
        <v>92832.319999999992</v>
      </c>
      <c r="L78" s="13">
        <f t="shared" si="5"/>
        <v>56182.99</v>
      </c>
      <c r="M78" s="13">
        <f t="shared" si="5"/>
        <v>118531.78</v>
      </c>
      <c r="N78" s="13">
        <f t="shared" si="5"/>
        <v>430913.55000000005</v>
      </c>
      <c r="O78" s="13">
        <f t="shared" si="5"/>
        <v>4392543.82</v>
      </c>
      <c r="P78" s="13">
        <f t="shared" ref="P78" si="6">SUM(P13:P77)</f>
        <v>506963</v>
      </c>
    </row>
    <row r="79" spans="1:16" ht="11.45" customHeight="1" x14ac:dyDescent="0.25">
      <c r="B79" s="14">
        <f>SUM(B49:B77)-B57-B58</f>
        <v>24130.000000000004</v>
      </c>
      <c r="C79" s="14">
        <f t="shared" ref="C79:O79" si="7">SUM(C49:C77)-C57-C58</f>
        <v>17139.829999999998</v>
      </c>
      <c r="D79" s="14">
        <f t="shared" si="7"/>
        <v>168336</v>
      </c>
      <c r="E79" s="14">
        <f t="shared" si="7"/>
        <v>43565.5</v>
      </c>
      <c r="F79" s="14">
        <f t="shared" si="7"/>
        <v>159935</v>
      </c>
      <c r="G79" s="11">
        <f>H79+4000</f>
        <v>137485</v>
      </c>
      <c r="H79" s="14">
        <f t="shared" si="7"/>
        <v>133485</v>
      </c>
      <c r="I79" s="14">
        <f t="shared" si="7"/>
        <v>54584.300000000017</v>
      </c>
      <c r="J79" s="14">
        <f t="shared" si="7"/>
        <v>45295</v>
      </c>
      <c r="K79" s="14">
        <f t="shared" si="7"/>
        <v>23439.230000000003</v>
      </c>
      <c r="L79" s="14">
        <f t="shared" si="7"/>
        <v>10348.320000000002</v>
      </c>
      <c r="M79" s="14">
        <f t="shared" si="7"/>
        <v>31179.78</v>
      </c>
      <c r="N79" s="14">
        <f t="shared" si="7"/>
        <v>101615.61</v>
      </c>
      <c r="O79" s="14">
        <f t="shared" si="7"/>
        <v>1247361.7300000002</v>
      </c>
      <c r="P79" s="14">
        <f t="shared" ref="P79" si="8">SUM(P49:P77)-P57-P58</f>
        <v>62768</v>
      </c>
    </row>
    <row r="80" spans="1:16" ht="15" x14ac:dyDescent="0.25">
      <c r="A80" s="4" t="s">
        <v>115</v>
      </c>
      <c r="H80" s="14">
        <f>H79-F79</f>
        <v>-26450</v>
      </c>
    </row>
    <row r="81" spans="1:42" ht="15" x14ac:dyDescent="0.25">
      <c r="A81" s="4" t="s">
        <v>96</v>
      </c>
      <c r="B81" s="3">
        <f>B79/B78</f>
        <v>0.22233504315400643</v>
      </c>
      <c r="C81" s="3">
        <f t="shared" ref="C81:N81" si="9">C79/C78</f>
        <v>0.26092747392602306</v>
      </c>
      <c r="D81" s="3">
        <f t="shared" si="9"/>
        <v>0.23744779169999111</v>
      </c>
      <c r="E81" s="3">
        <f t="shared" si="9"/>
        <v>0.18618053300056411</v>
      </c>
      <c r="F81" s="3">
        <f t="shared" si="9"/>
        <v>0.29561589803021315</v>
      </c>
      <c r="G81" s="3"/>
      <c r="H81" s="3">
        <f t="shared" si="9"/>
        <v>0.25907092742287652</v>
      </c>
      <c r="I81" s="3">
        <f t="shared" si="9"/>
        <v>0.17266693407160719</v>
      </c>
      <c r="J81" s="3">
        <f t="shared" si="9"/>
        <v>0.28650857406716301</v>
      </c>
      <c r="K81" s="3">
        <f t="shared" si="9"/>
        <v>0.25248997331963702</v>
      </c>
      <c r="L81" s="3">
        <f t="shared" si="9"/>
        <v>0.18418955630520914</v>
      </c>
      <c r="M81" s="3">
        <f t="shared" si="9"/>
        <v>0.26304996010352666</v>
      </c>
      <c r="N81" s="3">
        <f t="shared" si="9"/>
        <v>0.23581437622465107</v>
      </c>
    </row>
    <row r="82" spans="1:42" ht="15" x14ac:dyDescent="0.25">
      <c r="A82" s="4"/>
      <c r="B82" s="6" t="s">
        <v>82</v>
      </c>
      <c r="C82" s="6" t="s">
        <v>83</v>
      </c>
      <c r="D82" s="6" t="s">
        <v>84</v>
      </c>
      <c r="E82" s="6" t="s">
        <v>85</v>
      </c>
      <c r="F82" s="6" t="s">
        <v>86</v>
      </c>
      <c r="G82" s="6"/>
      <c r="H82" s="6" t="s">
        <v>171</v>
      </c>
      <c r="I82" s="6" t="s">
        <v>87</v>
      </c>
      <c r="J82" s="6" t="s">
        <v>88</v>
      </c>
      <c r="K82" s="6" t="s">
        <v>89</v>
      </c>
      <c r="L82" s="6" t="s">
        <v>90</v>
      </c>
      <c r="M82" s="6" t="s">
        <v>91</v>
      </c>
      <c r="N82" s="6" t="s">
        <v>92</v>
      </c>
      <c r="O82" t="s">
        <v>0</v>
      </c>
      <c r="P82" t="s">
        <v>131</v>
      </c>
    </row>
    <row r="83" spans="1:42" ht="11.45" customHeight="1" x14ac:dyDescent="0.25">
      <c r="A83" s="22" t="s">
        <v>144</v>
      </c>
      <c r="B83" s="14">
        <f>(B51+B49+B52)</f>
        <v>7310.9</v>
      </c>
      <c r="C83" s="14">
        <f t="shared" ref="C83:P83" si="10">(C51+C49+C52)</f>
        <v>6598.79</v>
      </c>
      <c r="D83" s="14">
        <f t="shared" si="10"/>
        <v>25605</v>
      </c>
      <c r="E83" s="14">
        <f t="shared" si="10"/>
        <v>20915</v>
      </c>
      <c r="F83" s="14">
        <f t="shared" si="10"/>
        <v>77405</v>
      </c>
      <c r="G83" s="14">
        <f t="shared" ref="G83" si="11">(G51+G49+G52)</f>
        <v>65472</v>
      </c>
      <c r="H83" s="14">
        <f t="shared" ref="H83" si="12">(H51+H49+H52)</f>
        <v>61472</v>
      </c>
      <c r="I83" s="14">
        <f t="shared" si="10"/>
        <v>27035.4</v>
      </c>
      <c r="J83" s="14">
        <f t="shared" si="10"/>
        <v>21327</v>
      </c>
      <c r="K83" s="14">
        <f t="shared" si="10"/>
        <v>8956.2099999999991</v>
      </c>
      <c r="L83" s="14">
        <f t="shared" si="10"/>
        <v>3546.19</v>
      </c>
      <c r="M83" s="14">
        <f t="shared" si="10"/>
        <v>16845.509999999998</v>
      </c>
      <c r="N83" s="14">
        <f t="shared" si="10"/>
        <v>45061.52</v>
      </c>
      <c r="O83" s="14">
        <f t="shared" si="10"/>
        <v>502700.99</v>
      </c>
      <c r="P83" s="14">
        <f t="shared" si="10"/>
        <v>34324</v>
      </c>
    </row>
    <row r="84" spans="1:42" ht="11.45" customHeight="1" x14ac:dyDescent="0.25">
      <c r="A84" s="22" t="s">
        <v>145</v>
      </c>
      <c r="B84" s="24">
        <f>B60</f>
        <v>12564.1</v>
      </c>
      <c r="C84" s="24">
        <f t="shared" ref="C84:P84" si="13">C60</f>
        <v>9301.49</v>
      </c>
      <c r="D84" s="24">
        <f t="shared" si="13"/>
        <v>97208</v>
      </c>
      <c r="E84" s="24">
        <f t="shared" si="13"/>
        <v>15579</v>
      </c>
      <c r="F84" s="24">
        <f t="shared" si="13"/>
        <v>51808</v>
      </c>
      <c r="G84" s="24">
        <f t="shared" ref="G84" si="14">G60</f>
        <v>44791</v>
      </c>
      <c r="H84" s="24">
        <f t="shared" ref="H84" si="15">H60</f>
        <v>44791</v>
      </c>
      <c r="I84" s="24">
        <f t="shared" si="13"/>
        <v>25412.400000000001</v>
      </c>
      <c r="J84" s="24">
        <f t="shared" si="13"/>
        <v>12579</v>
      </c>
      <c r="K84" s="24">
        <f t="shared" si="13"/>
        <v>10476.280000000001</v>
      </c>
      <c r="L84" s="24">
        <f t="shared" si="13"/>
        <v>5840</v>
      </c>
      <c r="M84" s="24">
        <f t="shared" si="13"/>
        <v>13977.05</v>
      </c>
      <c r="N84" s="24">
        <f t="shared" si="13"/>
        <v>39681.449999999997</v>
      </c>
      <c r="O84" s="24">
        <f t="shared" si="13"/>
        <v>624190.71</v>
      </c>
      <c r="P84" s="24">
        <f t="shared" si="13"/>
        <v>27379</v>
      </c>
    </row>
    <row r="85" spans="1:42" ht="11.45" customHeight="1" x14ac:dyDescent="0.25">
      <c r="A85" s="22" t="s">
        <v>146</v>
      </c>
      <c r="B85" s="24">
        <f>B79-B83-B84</f>
        <v>4255.0000000000055</v>
      </c>
      <c r="C85" s="24">
        <f t="shared" ref="C85:P85" si="16">C79-C83-C84</f>
        <v>1239.5499999999975</v>
      </c>
      <c r="D85" s="24">
        <f t="shared" si="16"/>
        <v>45523</v>
      </c>
      <c r="E85" s="24">
        <f t="shared" si="16"/>
        <v>7071.5</v>
      </c>
      <c r="F85" s="24">
        <f t="shared" si="16"/>
        <v>30722</v>
      </c>
      <c r="G85" s="24">
        <f t="shared" ref="G85" si="17">G79-G83-G84</f>
        <v>27222</v>
      </c>
      <c r="H85" s="24">
        <f t="shared" si="16"/>
        <v>27222</v>
      </c>
      <c r="I85" s="24">
        <f t="shared" si="16"/>
        <v>2136.5000000000146</v>
      </c>
      <c r="J85" s="24">
        <f t="shared" si="16"/>
        <v>11389</v>
      </c>
      <c r="K85" s="24">
        <f t="shared" si="16"/>
        <v>4006.7400000000034</v>
      </c>
      <c r="L85" s="24">
        <f t="shared" si="16"/>
        <v>962.13000000000102</v>
      </c>
      <c r="M85" s="24">
        <f t="shared" si="16"/>
        <v>357.22000000000116</v>
      </c>
      <c r="N85" s="24">
        <f t="shared" si="16"/>
        <v>16872.640000000007</v>
      </c>
      <c r="O85" s="24">
        <f t="shared" si="16"/>
        <v>120470.03000000026</v>
      </c>
      <c r="P85" s="24">
        <f t="shared" si="16"/>
        <v>1065</v>
      </c>
    </row>
    <row r="86" spans="1:42" ht="11.45" customHeight="1" x14ac:dyDescent="0.25">
      <c r="A86" s="22" t="s">
        <v>147</v>
      </c>
      <c r="F86" s="14">
        <f>SUM(F83:F85)</f>
        <v>159935</v>
      </c>
      <c r="G86" s="14">
        <f>SUM(G83:G85)</f>
        <v>137485</v>
      </c>
      <c r="H86" s="14">
        <f t="shared" ref="H86:I86" si="18">SUM(H83:H85)</f>
        <v>133485</v>
      </c>
      <c r="I86" s="14"/>
    </row>
    <row r="87" spans="1:42" ht="15" x14ac:dyDescent="0.25">
      <c r="A87" s="56" t="s">
        <v>156</v>
      </c>
      <c r="B87" s="58" t="s">
        <v>82</v>
      </c>
      <c r="C87" s="58" t="s">
        <v>83</v>
      </c>
      <c r="D87" s="58" t="s">
        <v>84</v>
      </c>
      <c r="E87" s="58" t="s">
        <v>85</v>
      </c>
      <c r="F87" s="110" t="s">
        <v>175</v>
      </c>
      <c r="G87" s="110" t="s">
        <v>173</v>
      </c>
      <c r="H87" s="110" t="s">
        <v>171</v>
      </c>
      <c r="I87" s="58" t="s">
        <v>87</v>
      </c>
      <c r="J87" s="58" t="s">
        <v>88</v>
      </c>
      <c r="K87" s="58" t="s">
        <v>89</v>
      </c>
      <c r="L87" s="58" t="s">
        <v>90</v>
      </c>
      <c r="M87" s="58" t="s">
        <v>91</v>
      </c>
      <c r="N87" s="58" t="s">
        <v>92</v>
      </c>
      <c r="O87" s="59" t="s">
        <v>0</v>
      </c>
      <c r="P87" s="59"/>
    </row>
    <row r="88" spans="1:42" ht="11.45" customHeight="1" x14ac:dyDescent="0.25">
      <c r="A88" s="57" t="s">
        <v>144</v>
      </c>
      <c r="B88" s="60">
        <f>100*B83/SUM(B$104:B$106)</f>
        <v>8.755883444914188</v>
      </c>
      <c r="C88" s="60">
        <f t="shared" ref="C88:O88" si="19">100*C83/SUM(C$104:C$106)</f>
        <v>12.599602848796135</v>
      </c>
      <c r="D88" s="60">
        <f t="shared" si="19"/>
        <v>5.1181338450467742</v>
      </c>
      <c r="E88" s="60">
        <f t="shared" si="19"/>
        <v>10.789103083264123</v>
      </c>
      <c r="F88" s="60">
        <f t="shared" si="19"/>
        <v>19.318215850894969</v>
      </c>
      <c r="G88" s="60">
        <f t="shared" ref="G88" si="20">100*G83/SUM(G$104:G$106)</f>
        <v>17.325630935904798</v>
      </c>
      <c r="H88" s="60">
        <f t="shared" ref="H88" si="21">100*H83/SUM(H$104:H$106)</f>
        <v>16.485246358855537</v>
      </c>
      <c r="I88" s="60">
        <f t="shared" si="19"/>
        <v>12.070829966111987</v>
      </c>
      <c r="J88" s="60">
        <f t="shared" si="19"/>
        <v>19.192246429632029</v>
      </c>
      <c r="K88" s="60">
        <f t="shared" si="19"/>
        <v>12.347091828997613</v>
      </c>
      <c r="L88" s="60">
        <f t="shared" si="19"/>
        <v>8.9742882449702641</v>
      </c>
      <c r="M88" s="60">
        <f t="shared" si="19"/>
        <v>16.433842251597479</v>
      </c>
      <c r="N88" s="60">
        <f t="shared" si="19"/>
        <v>14.059844367203539</v>
      </c>
      <c r="O88" s="60">
        <f t="shared" si="19"/>
        <v>16.854556242647213</v>
      </c>
      <c r="P88" s="60"/>
    </row>
    <row r="89" spans="1:42" ht="11.45" customHeight="1" x14ac:dyDescent="0.25">
      <c r="A89" s="57" t="s">
        <v>145</v>
      </c>
      <c r="B89" s="60">
        <f t="shared" ref="B89:O90" si="22">100*B84/SUM(B$104:B$106)</f>
        <v>15.047366971268429</v>
      </c>
      <c r="C89" s="60">
        <f t="shared" si="22"/>
        <v>17.760086304011608</v>
      </c>
      <c r="D89" s="60">
        <f t="shared" si="22"/>
        <v>19.430718797473414</v>
      </c>
      <c r="E89" s="60">
        <f t="shared" si="22"/>
        <v>8.0365018854492831</v>
      </c>
      <c r="F89" s="60">
        <f t="shared" si="22"/>
        <v>12.929889888291022</v>
      </c>
      <c r="G89" s="60">
        <f t="shared" ref="G89" si="23">100*G84/SUM(G$104:G$106)</f>
        <v>11.852888795975559</v>
      </c>
      <c r="H89" s="60">
        <f t="shared" ref="H89" si="24">100*H84/SUM(H$104:H$106)</f>
        <v>12.011821148807561</v>
      </c>
      <c r="I89" s="60">
        <f t="shared" si="22"/>
        <v>11.34618904957294</v>
      </c>
      <c r="J89" s="60">
        <f t="shared" si="22"/>
        <v>11.319888771901407</v>
      </c>
      <c r="K89" s="60">
        <f t="shared" si="22"/>
        <v>14.442670637054194</v>
      </c>
      <c r="L89" s="60">
        <f t="shared" si="22"/>
        <v>14.779197772997597</v>
      </c>
      <c r="M89" s="60">
        <f t="shared" si="22"/>
        <v>13.635481196039217</v>
      </c>
      <c r="N89" s="60">
        <f t="shared" si="22"/>
        <v>12.381184905990052</v>
      </c>
      <c r="O89" s="60">
        <f t="shared" si="22"/>
        <v>20.927862958521121</v>
      </c>
      <c r="P89" s="60"/>
    </row>
    <row r="90" spans="1:42" ht="11.45" customHeight="1" x14ac:dyDescent="0.25">
      <c r="A90" s="57" t="s">
        <v>146</v>
      </c>
      <c r="B90" s="60">
        <f t="shared" si="22"/>
        <v>5.0959914727475297</v>
      </c>
      <c r="C90" s="60">
        <f t="shared" si="22"/>
        <v>2.3667729555305166</v>
      </c>
      <c r="D90" s="60">
        <f t="shared" si="22"/>
        <v>9.0995042776045416</v>
      </c>
      <c r="E90" s="60">
        <f t="shared" si="22"/>
        <v>3.6478671983410109</v>
      </c>
      <c r="F90" s="60">
        <f t="shared" si="22"/>
        <v>7.6673887652114887</v>
      </c>
      <c r="G90" s="60">
        <f t="shared" ref="G90" si="25">100*G85/SUM(G$104:G$106)</f>
        <v>7.2036645487720001</v>
      </c>
      <c r="H90" s="60">
        <f t="shared" ref="H90" si="26">100*H85/SUM(H$104:H$106)</f>
        <v>7.3002566433622693</v>
      </c>
      <c r="I90" s="60">
        <f t="shared" si="22"/>
        <v>0.95390962303492588</v>
      </c>
      <c r="J90" s="60">
        <f t="shared" si="22"/>
        <v>10.24900335664084</v>
      </c>
      <c r="K90" s="60">
        <f t="shared" si="22"/>
        <v>5.5237189296497009</v>
      </c>
      <c r="L90" s="60">
        <f t="shared" si="22"/>
        <v>2.4348475262558549</v>
      </c>
      <c r="M90" s="60">
        <f t="shared" si="22"/>
        <v>0.34849031754548671</v>
      </c>
      <c r="N90" s="60">
        <f t="shared" si="22"/>
        <v>5.2645071108088057</v>
      </c>
      <c r="O90" s="60">
        <f t="shared" si="22"/>
        <v>4.0391185547265414</v>
      </c>
      <c r="P90" s="60"/>
    </row>
    <row r="91" spans="1:42" ht="11.45" customHeight="1" x14ac:dyDescent="0.25">
      <c r="A91" s="57"/>
      <c r="B91" s="60">
        <f>SUM(B88:B90)</f>
        <v>28.899241888930149</v>
      </c>
      <c r="C91" s="60">
        <f t="shared" ref="C91:O91" si="27">SUM(C88:C90)</f>
        <v>32.726462108338261</v>
      </c>
      <c r="D91" s="60">
        <f t="shared" si="27"/>
        <v>33.648356920124726</v>
      </c>
      <c r="E91" s="60">
        <f t="shared" si="27"/>
        <v>22.473472167054418</v>
      </c>
      <c r="F91" s="60">
        <f t="shared" si="27"/>
        <v>39.915494504397479</v>
      </c>
      <c r="G91" s="60">
        <f t="shared" ref="G91" si="28">SUM(G88:G90)</f>
        <v>36.382184280652353</v>
      </c>
      <c r="H91" s="60">
        <f t="shared" si="27"/>
        <v>35.797324151025364</v>
      </c>
      <c r="I91" s="60">
        <f t="shared" si="27"/>
        <v>24.370928638719853</v>
      </c>
      <c r="J91" s="60">
        <f t="shared" si="27"/>
        <v>40.761138558174274</v>
      </c>
      <c r="K91" s="60">
        <f t="shared" si="27"/>
        <v>32.313481395701508</v>
      </c>
      <c r="L91" s="60">
        <f t="shared" si="27"/>
        <v>26.188333544223713</v>
      </c>
      <c r="M91" s="60">
        <f t="shared" si="27"/>
        <v>30.417813765182185</v>
      </c>
      <c r="N91" s="60">
        <f t="shared" si="27"/>
        <v>31.7055363840024</v>
      </c>
      <c r="O91" s="60">
        <f t="shared" si="27"/>
        <v>41.82153775589488</v>
      </c>
      <c r="P91" s="60"/>
    </row>
    <row r="92" spans="1:42" ht="11.45" customHeight="1" x14ac:dyDescent="0.25">
      <c r="A92" s="3" t="s">
        <v>125</v>
      </c>
    </row>
    <row r="93" spans="1:42" ht="11.45" customHeight="1" x14ac:dyDescent="0.25">
      <c r="A93" s="3" t="s">
        <v>67</v>
      </c>
      <c r="B93" s="4" t="s">
        <v>126</v>
      </c>
    </row>
    <row r="94" spans="1:42" ht="11.45" customHeight="1" x14ac:dyDescent="0.25">
      <c r="A94" s="3" t="s">
        <v>69</v>
      </c>
      <c r="B94" s="3" t="s">
        <v>116</v>
      </c>
    </row>
    <row r="95" spans="1:42" s="25" customFormat="1" ht="11.4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</row>
    <row r="96" spans="1:42" ht="11.45" customHeight="1" x14ac:dyDescent="0.25">
      <c r="A96" s="4" t="s">
        <v>71</v>
      </c>
      <c r="C96" s="3" t="s">
        <v>72</v>
      </c>
      <c r="H96" s="14">
        <f>H86-F86</f>
        <v>-26450</v>
      </c>
    </row>
    <row r="97" spans="1:19" ht="11.45" customHeight="1" x14ac:dyDescent="0.25">
      <c r="A97" s="4" t="s">
        <v>73</v>
      </c>
      <c r="C97" s="3" t="s">
        <v>117</v>
      </c>
    </row>
    <row r="98" spans="1:19" ht="11.45" customHeight="1" x14ac:dyDescent="0.25">
      <c r="A98" s="4" t="s">
        <v>118</v>
      </c>
      <c r="C98" s="3" t="s">
        <v>119</v>
      </c>
    </row>
    <row r="99" spans="1:19" ht="11.45" customHeight="1" x14ac:dyDescent="0.25">
      <c r="A99" s="4" t="s">
        <v>120</v>
      </c>
      <c r="C99" s="3" t="s">
        <v>78</v>
      </c>
    </row>
    <row r="100" spans="1:19" ht="11.45" customHeight="1" x14ac:dyDescent="0.25">
      <c r="A100" s="4" t="s">
        <v>79</v>
      </c>
      <c r="C100" s="3" t="s">
        <v>80</v>
      </c>
      <c r="H100" s="14">
        <f>H104-F104</f>
        <v>-37992</v>
      </c>
    </row>
    <row r="102" spans="1:19" ht="11.45" customHeight="1" x14ac:dyDescent="0.25">
      <c r="A102" s="5" t="s">
        <v>81</v>
      </c>
      <c r="B102" s="6" t="s">
        <v>82</v>
      </c>
      <c r="C102" s="6" t="s">
        <v>83</v>
      </c>
      <c r="D102" s="6" t="s">
        <v>84</v>
      </c>
      <c r="E102" s="6" t="s">
        <v>85</v>
      </c>
      <c r="F102" s="6" t="s">
        <v>86</v>
      </c>
      <c r="G102" s="6" t="s">
        <v>173</v>
      </c>
      <c r="H102" s="31" t="s">
        <v>148</v>
      </c>
      <c r="I102" s="6" t="s">
        <v>87</v>
      </c>
      <c r="J102" s="6" t="s">
        <v>88</v>
      </c>
      <c r="K102" s="6" t="s">
        <v>89</v>
      </c>
      <c r="L102" s="6" t="s">
        <v>90</v>
      </c>
      <c r="M102" s="6" t="s">
        <v>91</v>
      </c>
      <c r="N102" s="6" t="s">
        <v>92</v>
      </c>
      <c r="O102" t="s">
        <v>0</v>
      </c>
      <c r="P102" t="s">
        <v>131</v>
      </c>
      <c r="Q102" t="s">
        <v>130</v>
      </c>
    </row>
    <row r="103" spans="1:19" ht="11.45" customHeight="1" x14ac:dyDescent="0.25">
      <c r="A103" s="7" t="s">
        <v>121</v>
      </c>
      <c r="B103" s="8" t="s">
        <v>94</v>
      </c>
      <c r="C103" s="8" t="s">
        <v>94</v>
      </c>
      <c r="D103" s="8" t="s">
        <v>94</v>
      </c>
      <c r="E103" s="8" t="s">
        <v>94</v>
      </c>
      <c r="F103" s="8" t="s">
        <v>94</v>
      </c>
      <c r="G103" s="8"/>
      <c r="H103" s="8"/>
      <c r="I103" s="8" t="s">
        <v>94</v>
      </c>
      <c r="J103" s="8" t="s">
        <v>94</v>
      </c>
      <c r="K103" s="8" t="s">
        <v>94</v>
      </c>
      <c r="L103" s="8" t="s">
        <v>94</v>
      </c>
      <c r="M103" s="8" t="s">
        <v>94</v>
      </c>
      <c r="N103" s="8" t="s">
        <v>94</v>
      </c>
    </row>
    <row r="104" spans="1:19" ht="11.45" customHeight="1" x14ac:dyDescent="0.25">
      <c r="A104" s="9" t="s">
        <v>122</v>
      </c>
      <c r="B104" s="11">
        <v>66488</v>
      </c>
      <c r="C104" s="11">
        <v>38789</v>
      </c>
      <c r="D104" s="11">
        <v>408785</v>
      </c>
      <c r="E104" s="11">
        <v>166538</v>
      </c>
      <c r="F104" s="11">
        <v>296479</v>
      </c>
      <c r="G104" s="11">
        <f>H104+5000</f>
        <v>263487</v>
      </c>
      <c r="H104" s="45">
        <v>258487</v>
      </c>
      <c r="I104" s="11">
        <v>179891</v>
      </c>
      <c r="J104" s="11">
        <v>79516</v>
      </c>
      <c r="K104" s="11">
        <v>57414</v>
      </c>
      <c r="L104" s="11">
        <v>28953</v>
      </c>
      <c r="M104" s="11">
        <v>77151</v>
      </c>
      <c r="N104" s="11">
        <v>242422</v>
      </c>
      <c r="O104" s="20">
        <f>F116</f>
        <v>2049063.254</v>
      </c>
      <c r="P104" s="20">
        <f>E116</f>
        <v>216980</v>
      </c>
      <c r="Q104" s="20">
        <f>D116</f>
        <v>207433</v>
      </c>
    </row>
    <row r="105" spans="1:19" ht="11.45" customHeight="1" x14ac:dyDescent="0.25">
      <c r="A105" s="9" t="s">
        <v>123</v>
      </c>
      <c r="B105" s="12">
        <v>4924</v>
      </c>
      <c r="C105" s="12">
        <v>3221</v>
      </c>
      <c r="D105" s="12">
        <v>11814</v>
      </c>
      <c r="E105" s="12">
        <v>1420</v>
      </c>
      <c r="F105" s="12">
        <v>23829</v>
      </c>
      <c r="G105" s="12">
        <f>H105</f>
        <v>22222</v>
      </c>
      <c r="H105" s="12">
        <v>22222</v>
      </c>
      <c r="I105" s="12">
        <v>6316</v>
      </c>
      <c r="J105" s="12">
        <v>5148</v>
      </c>
      <c r="K105" s="12">
        <v>3307</v>
      </c>
      <c r="L105" s="12">
        <v>580</v>
      </c>
      <c r="M105" s="12">
        <v>2439</v>
      </c>
      <c r="N105" s="12">
        <v>13516</v>
      </c>
      <c r="O105" s="20">
        <f t="shared" ref="O105:O106" si="29">F117</f>
        <v>262322.13900000002</v>
      </c>
      <c r="P105" s="20">
        <f t="shared" ref="P105:P106" si="30">E117</f>
        <v>12134</v>
      </c>
      <c r="Q105" s="20">
        <f t="shared" ref="Q105:Q106" si="31">D117</f>
        <v>11925</v>
      </c>
    </row>
    <row r="106" spans="1:19" ht="11.45" customHeight="1" x14ac:dyDescent="0.25">
      <c r="A106" s="9" t="s">
        <v>124</v>
      </c>
      <c r="B106" s="11">
        <v>12085</v>
      </c>
      <c r="C106" s="11">
        <v>10363</v>
      </c>
      <c r="D106" s="11">
        <v>79681</v>
      </c>
      <c r="E106" s="11">
        <v>25895</v>
      </c>
      <c r="F106" s="11">
        <v>80376</v>
      </c>
      <c r="G106" s="11">
        <f>H106</f>
        <v>92182</v>
      </c>
      <c r="H106" s="12">
        <v>92182</v>
      </c>
      <c r="I106" s="11">
        <v>37766</v>
      </c>
      <c r="J106" s="11">
        <v>26459</v>
      </c>
      <c r="K106" s="11">
        <v>11816</v>
      </c>
      <c r="L106" s="11">
        <v>9982</v>
      </c>
      <c r="M106" s="11">
        <v>22915</v>
      </c>
      <c r="N106" s="11">
        <v>64560</v>
      </c>
      <c r="O106" s="20">
        <f t="shared" si="29"/>
        <v>671196.78099999996</v>
      </c>
      <c r="P106" s="20">
        <f t="shared" si="30"/>
        <v>87090</v>
      </c>
      <c r="Q106" s="20">
        <f t="shared" si="31"/>
        <v>75667</v>
      </c>
    </row>
    <row r="108" spans="1:19" s="43" customFormat="1" ht="20.25" customHeight="1" x14ac:dyDescent="0.3">
      <c r="B108" s="44">
        <f>B79/SUM(B104:B106)</f>
        <v>0.28899241888930144</v>
      </c>
      <c r="C108" s="44">
        <f t="shared" ref="C108:P108" si="32">C79/SUM(C104:C106)</f>
        <v>0.32726462108338261</v>
      </c>
      <c r="D108" s="44">
        <f t="shared" si="32"/>
        <v>0.33648356920124728</v>
      </c>
      <c r="E108" s="44">
        <f t="shared" si="32"/>
        <v>0.22473472167054417</v>
      </c>
      <c r="F108" s="44">
        <f t="shared" si="32"/>
        <v>0.39915494504397481</v>
      </c>
      <c r="G108" s="44">
        <f t="shared" si="32"/>
        <v>0.36382184280652358</v>
      </c>
      <c r="H108" s="44">
        <f t="shared" si="32"/>
        <v>0.35797324151025367</v>
      </c>
      <c r="I108" s="44">
        <f t="shared" si="32"/>
        <v>0.24370928638719855</v>
      </c>
      <c r="J108" s="44">
        <f t="shared" si="32"/>
        <v>0.40761138558174276</v>
      </c>
      <c r="K108" s="44">
        <f t="shared" si="32"/>
        <v>0.3231348139570151</v>
      </c>
      <c r="L108" s="44">
        <f t="shared" si="32"/>
        <v>0.26188333544223719</v>
      </c>
      <c r="M108" s="44">
        <f t="shared" si="32"/>
        <v>0.30417813765182183</v>
      </c>
      <c r="N108" s="44">
        <f t="shared" si="32"/>
        <v>0.31705536384002397</v>
      </c>
      <c r="O108" s="44">
        <f t="shared" si="32"/>
        <v>0.41821537755894872</v>
      </c>
      <c r="P108" s="44">
        <f t="shared" si="32"/>
        <v>0.19850476274809933</v>
      </c>
    </row>
    <row r="111" spans="1:19" ht="11.45" customHeight="1" x14ac:dyDescent="0.25">
      <c r="A111" s="97" t="s">
        <v>127</v>
      </c>
      <c r="B111" s="98"/>
      <c r="C111" s="99"/>
      <c r="D111" s="100" t="s">
        <v>128</v>
      </c>
      <c r="E111" s="101"/>
      <c r="F111" s="102"/>
      <c r="G111" s="26"/>
      <c r="H111" s="26"/>
    </row>
    <row r="112" spans="1:19" ht="18.75" customHeight="1" x14ac:dyDescent="0.25">
      <c r="A112" s="103" t="s">
        <v>129</v>
      </c>
      <c r="B112" s="104"/>
      <c r="C112" s="105"/>
      <c r="D112" t="s">
        <v>130</v>
      </c>
      <c r="E112" t="s">
        <v>131</v>
      </c>
      <c r="F112" t="s">
        <v>0</v>
      </c>
      <c r="S112" s="33" t="s">
        <v>176</v>
      </c>
    </row>
    <row r="113" spans="1:16" ht="11.45" customHeight="1" x14ac:dyDescent="0.25">
      <c r="A113" s="103" t="s">
        <v>132</v>
      </c>
      <c r="B113" s="104"/>
      <c r="C113" s="105"/>
      <c r="D113" s="106" t="s">
        <v>80</v>
      </c>
      <c r="E113" s="107"/>
      <c r="F113" s="108"/>
      <c r="G113" s="27"/>
      <c r="H113" s="27"/>
    </row>
    <row r="114" spans="1:16" ht="11.45" customHeight="1" x14ac:dyDescent="0.25">
      <c r="A114" s="103" t="s">
        <v>133</v>
      </c>
      <c r="B114" s="104"/>
      <c r="C114" s="105"/>
      <c r="D114" s="16" t="s">
        <v>134</v>
      </c>
      <c r="E114" s="16" t="s">
        <v>135</v>
      </c>
      <c r="F114" s="16" t="s">
        <v>136</v>
      </c>
      <c r="G114" s="27"/>
      <c r="H114" s="27"/>
    </row>
    <row r="115" spans="1:16" ht="11.45" customHeight="1" x14ac:dyDescent="0.25">
      <c r="A115" s="17" t="s">
        <v>137</v>
      </c>
      <c r="B115" s="17" t="s">
        <v>138</v>
      </c>
      <c r="C115" s="18" t="s">
        <v>94</v>
      </c>
      <c r="D115" s="18" t="s">
        <v>94</v>
      </c>
      <c r="E115" s="18" t="s">
        <v>139</v>
      </c>
      <c r="F115" s="18" t="s">
        <v>139</v>
      </c>
      <c r="G115" s="28"/>
      <c r="H115" s="28"/>
    </row>
    <row r="116" spans="1:16" ht="11.45" customHeight="1" x14ac:dyDescent="0.25">
      <c r="A116" s="19" t="s">
        <v>140</v>
      </c>
      <c r="B116" s="94" t="s">
        <v>141</v>
      </c>
      <c r="C116" s="18" t="s">
        <v>94</v>
      </c>
      <c r="D116" s="20">
        <v>207433</v>
      </c>
      <c r="E116" s="20">
        <v>216980</v>
      </c>
      <c r="F116" s="20">
        <v>2049063.254</v>
      </c>
      <c r="G116" s="29"/>
      <c r="H116" s="29"/>
    </row>
    <row r="117" spans="1:16" ht="11.45" customHeight="1" x14ac:dyDescent="0.25">
      <c r="A117" s="19" t="s">
        <v>142</v>
      </c>
      <c r="B117" s="95"/>
      <c r="C117" s="18" t="s">
        <v>94</v>
      </c>
      <c r="D117" s="21">
        <v>11925</v>
      </c>
      <c r="E117" s="21">
        <v>12134</v>
      </c>
      <c r="F117" s="21">
        <v>262322.13900000002</v>
      </c>
      <c r="G117" s="30"/>
      <c r="H117" s="30"/>
    </row>
    <row r="118" spans="1:16" ht="11.45" customHeight="1" x14ac:dyDescent="0.25">
      <c r="A118" s="19" t="s">
        <v>143</v>
      </c>
      <c r="B118" s="96"/>
      <c r="C118" s="18" t="s">
        <v>94</v>
      </c>
      <c r="D118" s="20">
        <v>75667</v>
      </c>
      <c r="E118" s="20">
        <v>87090</v>
      </c>
      <c r="F118" s="20">
        <v>671196.78099999996</v>
      </c>
      <c r="G118" s="29"/>
      <c r="H118" s="29"/>
    </row>
    <row r="119" spans="1:16" ht="11.45" customHeight="1" x14ac:dyDescent="0.25">
      <c r="A119" s="35"/>
      <c r="B119" s="6" t="s">
        <v>82</v>
      </c>
      <c r="C119" s="6" t="s">
        <v>83</v>
      </c>
      <c r="D119" s="6" t="s">
        <v>84</v>
      </c>
      <c r="E119" s="6" t="s">
        <v>85</v>
      </c>
      <c r="F119" s="6" t="s">
        <v>86</v>
      </c>
      <c r="G119" s="6"/>
      <c r="H119" s="31" t="s">
        <v>86</v>
      </c>
      <c r="I119" s="6" t="s">
        <v>87</v>
      </c>
      <c r="J119" s="6" t="s">
        <v>88</v>
      </c>
      <c r="K119" s="6" t="s">
        <v>89</v>
      </c>
      <c r="L119" s="6" t="s">
        <v>90</v>
      </c>
      <c r="M119" s="6" t="s">
        <v>91</v>
      </c>
      <c r="N119" s="6" t="s">
        <v>92</v>
      </c>
      <c r="O119" t="s">
        <v>0</v>
      </c>
      <c r="P119" t="s">
        <v>131</v>
      </c>
    </row>
    <row r="120" spans="1:16" ht="11.45" customHeight="1" x14ac:dyDescent="0.25">
      <c r="A120" s="35" t="s">
        <v>149</v>
      </c>
      <c r="B120" s="41">
        <v>460050.8</v>
      </c>
      <c r="C120" s="41">
        <v>302328.7</v>
      </c>
      <c r="D120" s="42">
        <v>3365450</v>
      </c>
      <c r="E120" s="42">
        <v>1203859</v>
      </c>
      <c r="F120" s="42">
        <v>2363306</v>
      </c>
      <c r="G120" s="42">
        <f>H120</f>
        <v>2355363</v>
      </c>
      <c r="H120" s="46">
        <v>2355363</v>
      </c>
      <c r="I120" s="41">
        <v>1771391.2</v>
      </c>
      <c r="J120" s="42">
        <v>773987</v>
      </c>
      <c r="K120" s="41">
        <v>385274.1</v>
      </c>
      <c r="L120" s="42">
        <v>233462</v>
      </c>
      <c r="M120" s="41">
        <v>470673.1</v>
      </c>
      <c r="N120" s="41">
        <v>2420897.2000000002</v>
      </c>
      <c r="O120" s="34">
        <v>20533057</v>
      </c>
      <c r="P120" s="34">
        <v>2235672</v>
      </c>
    </row>
    <row r="121" spans="1:16" ht="11.45" customHeight="1" x14ac:dyDescent="0.25">
      <c r="A121" s="47" t="s">
        <v>155</v>
      </c>
      <c r="B121" s="48"/>
      <c r="C121" s="48"/>
      <c r="D121" s="49"/>
      <c r="E121" s="49"/>
      <c r="F121" s="49"/>
      <c r="G121" s="49"/>
      <c r="H121" s="46"/>
      <c r="I121" s="48"/>
      <c r="J121" s="49"/>
      <c r="K121" s="48"/>
      <c r="L121" s="49"/>
      <c r="M121" s="48"/>
      <c r="N121" s="48"/>
      <c r="O121" s="50"/>
      <c r="P121" s="50"/>
    </row>
    <row r="122" spans="1:16" ht="11.45" customHeight="1" x14ac:dyDescent="0.25">
      <c r="A122" s="51"/>
      <c r="B122" s="52" t="s">
        <v>82</v>
      </c>
      <c r="C122" s="52" t="s">
        <v>83</v>
      </c>
      <c r="D122" s="52" t="s">
        <v>84</v>
      </c>
      <c r="E122" s="52" t="s">
        <v>85</v>
      </c>
      <c r="F122" s="52" t="s">
        <v>175</v>
      </c>
      <c r="G122" s="109" t="s">
        <v>173</v>
      </c>
      <c r="H122" s="15" t="s">
        <v>174</v>
      </c>
      <c r="I122" s="52" t="s">
        <v>87</v>
      </c>
      <c r="J122" s="52" t="s">
        <v>88</v>
      </c>
      <c r="K122" s="52" t="s">
        <v>89</v>
      </c>
      <c r="L122" s="52" t="s">
        <v>90</v>
      </c>
      <c r="M122" s="52" t="s">
        <v>91</v>
      </c>
      <c r="N122" s="52" t="s">
        <v>92</v>
      </c>
      <c r="O122" s="53" t="s">
        <v>0</v>
      </c>
      <c r="P122" s="53"/>
    </row>
    <row r="123" spans="1:16" ht="11.45" customHeight="1" x14ac:dyDescent="0.25">
      <c r="A123" s="54" t="s">
        <v>144</v>
      </c>
      <c r="B123" s="55">
        <f>100*B83/B$120</f>
        <v>1.5891505894566427</v>
      </c>
      <c r="C123" s="55">
        <f t="shared" ref="C123:O123" si="33">100*C83/C$120</f>
        <v>2.1826541773903703</v>
      </c>
      <c r="D123" s="55">
        <f t="shared" si="33"/>
        <v>0.76081950407820653</v>
      </c>
      <c r="E123" s="55">
        <f t="shared" si="33"/>
        <v>1.7373297038938946</v>
      </c>
      <c r="F123" s="55">
        <f t="shared" si="33"/>
        <v>3.275284707100985</v>
      </c>
      <c r="G123" s="55">
        <f t="shared" ref="G123" si="34">100*G83/G$120</f>
        <v>2.7796989253885709</v>
      </c>
      <c r="H123" s="55">
        <f t="shared" si="33"/>
        <v>2.6098737222245574</v>
      </c>
      <c r="I123" s="55">
        <f t="shared" si="33"/>
        <v>1.5262241338897924</v>
      </c>
      <c r="J123" s="55">
        <f t="shared" si="33"/>
        <v>2.7554726371373164</v>
      </c>
      <c r="K123" s="55">
        <f t="shared" si="33"/>
        <v>2.3246332935434797</v>
      </c>
      <c r="L123" s="55">
        <f t="shared" si="33"/>
        <v>1.518958117380987</v>
      </c>
      <c r="M123" s="55">
        <f t="shared" si="33"/>
        <v>3.5790254424992631</v>
      </c>
      <c r="N123" s="55">
        <f t="shared" si="33"/>
        <v>1.8613561947198747</v>
      </c>
      <c r="O123" s="55">
        <f t="shared" si="33"/>
        <v>2.4482520552102884</v>
      </c>
      <c r="P123" s="55"/>
    </row>
    <row r="124" spans="1:16" ht="11.45" customHeight="1" x14ac:dyDescent="0.25">
      <c r="A124" s="54" t="s">
        <v>145</v>
      </c>
      <c r="B124" s="55">
        <f t="shared" ref="B124:O125" si="35">100*B84/B$120</f>
        <v>2.7310244868610165</v>
      </c>
      <c r="C124" s="55">
        <f t="shared" si="35"/>
        <v>3.0766149558411091</v>
      </c>
      <c r="D124" s="55">
        <f t="shared" si="35"/>
        <v>2.888410168031021</v>
      </c>
      <c r="E124" s="55">
        <f t="shared" si="35"/>
        <v>1.2940884272992104</v>
      </c>
      <c r="F124" s="55">
        <f t="shared" si="35"/>
        <v>2.1921833228536634</v>
      </c>
      <c r="G124" s="55">
        <f t="shared" ref="G124" si="36">100*G84/G$120</f>
        <v>1.9016601687298307</v>
      </c>
      <c r="H124" s="55">
        <f t="shared" si="35"/>
        <v>1.9016601687298307</v>
      </c>
      <c r="I124" s="55">
        <f t="shared" si="35"/>
        <v>1.43460123320021</v>
      </c>
      <c r="J124" s="55">
        <f t="shared" si="35"/>
        <v>1.6252210954447555</v>
      </c>
      <c r="K124" s="55">
        <f t="shared" si="35"/>
        <v>2.7191757764147662</v>
      </c>
      <c r="L124" s="55">
        <f t="shared" si="35"/>
        <v>2.5014777565513873</v>
      </c>
      <c r="M124" s="55">
        <f t="shared" si="35"/>
        <v>2.9695875969967269</v>
      </c>
      <c r="N124" s="55">
        <f t="shared" si="35"/>
        <v>1.6391216446530648</v>
      </c>
      <c r="O124" s="55">
        <f t="shared" si="35"/>
        <v>3.0399307321846911</v>
      </c>
      <c r="P124" s="55"/>
    </row>
    <row r="125" spans="1:16" ht="11.45" customHeight="1" x14ac:dyDescent="0.25">
      <c r="A125" s="54" t="s">
        <v>146</v>
      </c>
      <c r="B125" s="55">
        <f t="shared" si="35"/>
        <v>0.92489785910599553</v>
      </c>
      <c r="C125" s="55">
        <f t="shared" si="35"/>
        <v>0.41000077068435692</v>
      </c>
      <c r="D125" s="55">
        <f t="shared" si="35"/>
        <v>1.3526571483754031</v>
      </c>
      <c r="E125" s="55">
        <f t="shared" si="35"/>
        <v>0.58740267755609255</v>
      </c>
      <c r="F125" s="55">
        <f t="shared" si="35"/>
        <v>1.2999586172928939</v>
      </c>
      <c r="G125" s="55">
        <f t="shared" ref="G125" si="37">100*G85/G$120</f>
        <v>1.1557454201326929</v>
      </c>
      <c r="H125" s="55">
        <f t="shared" si="35"/>
        <v>1.1557454201326929</v>
      </c>
      <c r="I125" s="55">
        <f t="shared" si="35"/>
        <v>0.1206114154795403</v>
      </c>
      <c r="J125" s="55">
        <f t="shared" si="35"/>
        <v>1.471471743065452</v>
      </c>
      <c r="K125" s="55">
        <f t="shared" si="35"/>
        <v>1.03997128278283</v>
      </c>
      <c r="L125" s="55">
        <f t="shared" si="35"/>
        <v>0.41211417703951864</v>
      </c>
      <c r="M125" s="55">
        <f t="shared" si="35"/>
        <v>7.5895563183874581E-2</v>
      </c>
      <c r="N125" s="55">
        <f t="shared" si="35"/>
        <v>0.69695813601668033</v>
      </c>
      <c r="O125" s="55">
        <f t="shared" si="35"/>
        <v>0.58671258741452992</v>
      </c>
      <c r="P125" s="55"/>
    </row>
    <row r="126" spans="1:16" ht="11.45" customHeight="1" x14ac:dyDescent="0.25">
      <c r="A126" s="51" t="s">
        <v>149</v>
      </c>
      <c r="B126" s="55">
        <f t="shared" ref="B126:O126" si="38">SUM(B123:B125)</f>
        <v>5.2450729354236545</v>
      </c>
      <c r="C126" s="55">
        <f t="shared" si="38"/>
        <v>5.6692699039158363</v>
      </c>
      <c r="D126" s="55">
        <f t="shared" si="38"/>
        <v>5.0018868204846303</v>
      </c>
      <c r="E126" s="55">
        <f t="shared" si="38"/>
        <v>3.6188208087491973</v>
      </c>
      <c r="F126" s="55">
        <f t="shared" si="38"/>
        <v>6.7674266472475431</v>
      </c>
      <c r="G126" s="55">
        <f t="shared" ref="G126" si="39">SUM(G123:G125)</f>
        <v>5.8371045142510942</v>
      </c>
      <c r="H126" s="55">
        <f t="shared" si="38"/>
        <v>5.6672793110870803</v>
      </c>
      <c r="I126" s="55">
        <f t="shared" si="38"/>
        <v>3.081436782569543</v>
      </c>
      <c r="J126" s="55">
        <f t="shared" si="38"/>
        <v>5.8521654756475243</v>
      </c>
      <c r="K126" s="55">
        <f t="shared" si="38"/>
        <v>6.0837803527410763</v>
      </c>
      <c r="L126" s="55">
        <f t="shared" si="38"/>
        <v>4.4325500509718934</v>
      </c>
      <c r="M126" s="55">
        <f t="shared" si="38"/>
        <v>6.6245086026798647</v>
      </c>
      <c r="N126" s="55">
        <f t="shared" si="38"/>
        <v>4.1974359753896193</v>
      </c>
      <c r="O126" s="55">
        <f t="shared" si="38"/>
        <v>6.0748953748095094</v>
      </c>
      <c r="P126" s="55"/>
    </row>
    <row r="129" spans="1:14" ht="11.45" customHeight="1" x14ac:dyDescent="0.25">
      <c r="A129" s="36" t="s">
        <v>150</v>
      </c>
    </row>
    <row r="130" spans="1:14" ht="11.45" customHeight="1" x14ac:dyDescent="0.25">
      <c r="A130" s="36" t="s">
        <v>67</v>
      </c>
      <c r="B130" s="37" t="s">
        <v>151</v>
      </c>
    </row>
    <row r="131" spans="1:14" ht="11.45" customHeight="1" x14ac:dyDescent="0.25">
      <c r="A131" s="36" t="s">
        <v>69</v>
      </c>
      <c r="B131" s="36" t="s">
        <v>152</v>
      </c>
    </row>
    <row r="133" spans="1:14" ht="11.45" customHeight="1" x14ac:dyDescent="0.25">
      <c r="A133" s="37" t="s">
        <v>71</v>
      </c>
      <c r="C133" s="36" t="s">
        <v>72</v>
      </c>
    </row>
    <row r="134" spans="1:14" ht="11.45" customHeight="1" x14ac:dyDescent="0.25">
      <c r="A134" s="37" t="s">
        <v>73</v>
      </c>
      <c r="C134" s="36" t="s">
        <v>117</v>
      </c>
    </row>
    <row r="135" spans="1:14" ht="11.45" customHeight="1" x14ac:dyDescent="0.25">
      <c r="A135" s="37" t="s">
        <v>120</v>
      </c>
      <c r="C135" s="36" t="s">
        <v>153</v>
      </c>
    </row>
    <row r="137" spans="1:14" ht="11.45" customHeight="1" x14ac:dyDescent="0.25">
      <c r="A137" s="38" t="s">
        <v>81</v>
      </c>
      <c r="B137" s="31" t="s">
        <v>82</v>
      </c>
      <c r="C137" s="31" t="s">
        <v>83</v>
      </c>
      <c r="D137" s="31" t="s">
        <v>84</v>
      </c>
      <c r="E137" s="31" t="s">
        <v>85</v>
      </c>
      <c r="F137" s="31" t="s">
        <v>86</v>
      </c>
      <c r="G137" s="75"/>
      <c r="H137" s="15" t="s">
        <v>172</v>
      </c>
      <c r="I137" s="31" t="s">
        <v>87</v>
      </c>
      <c r="J137" s="31" t="s">
        <v>88</v>
      </c>
      <c r="K137" s="31" t="s">
        <v>89</v>
      </c>
      <c r="L137" s="31" t="s">
        <v>90</v>
      </c>
      <c r="M137" s="31" t="s">
        <v>91</v>
      </c>
      <c r="N137" s="31" t="s">
        <v>92</v>
      </c>
    </row>
    <row r="138" spans="1:14" ht="11.45" customHeight="1" x14ac:dyDescent="0.25">
      <c r="A138" s="39" t="s">
        <v>154</v>
      </c>
      <c r="B138" s="8" t="s">
        <v>94</v>
      </c>
      <c r="C138" s="8" t="s">
        <v>94</v>
      </c>
      <c r="D138" s="8" t="s">
        <v>94</v>
      </c>
      <c r="E138" s="8" t="s">
        <v>94</v>
      </c>
      <c r="F138" s="8" t="s">
        <v>94</v>
      </c>
      <c r="G138" s="8"/>
      <c r="I138" s="8" t="s">
        <v>94</v>
      </c>
      <c r="J138" s="8" t="s">
        <v>94</v>
      </c>
      <c r="K138" s="8" t="s">
        <v>94</v>
      </c>
      <c r="L138" s="8" t="s">
        <v>94</v>
      </c>
      <c r="M138" s="8" t="s">
        <v>94</v>
      </c>
      <c r="N138" s="8" t="s">
        <v>94</v>
      </c>
    </row>
    <row r="139" spans="1:14" ht="11.45" customHeight="1" x14ac:dyDescent="0.25">
      <c r="A139" s="40" t="s">
        <v>80</v>
      </c>
      <c r="B139" s="41">
        <v>460050.8</v>
      </c>
      <c r="C139" s="41">
        <v>302328.7</v>
      </c>
      <c r="D139" s="42">
        <v>3365450</v>
      </c>
      <c r="E139" s="42">
        <v>1203859</v>
      </c>
      <c r="F139" s="42">
        <v>2363306</v>
      </c>
      <c r="G139" s="42"/>
      <c r="H139" s="76">
        <f>F139-19000</f>
        <v>2344306</v>
      </c>
      <c r="I139" s="41">
        <v>1771391.2</v>
      </c>
      <c r="J139" s="42">
        <v>773987</v>
      </c>
      <c r="K139" s="41">
        <v>385274.1</v>
      </c>
      <c r="L139" s="42">
        <v>233462</v>
      </c>
      <c r="M139" s="41">
        <v>470673.1</v>
      </c>
      <c r="N139" s="41">
        <v>2420897.2000000002</v>
      </c>
    </row>
    <row r="151" spans="19:19" ht="21" customHeight="1" x14ac:dyDescent="0.25">
      <c r="S151" s="33" t="s">
        <v>176</v>
      </c>
    </row>
  </sheetData>
  <mergeCells count="7">
    <mergeCell ref="B116:B118"/>
    <mergeCell ref="A111:C111"/>
    <mergeCell ref="D111:F111"/>
    <mergeCell ref="A112:C112"/>
    <mergeCell ref="A113:C113"/>
    <mergeCell ref="D113:F113"/>
    <mergeCell ref="A114:C114"/>
  </mergeCells>
  <hyperlinks>
    <hyperlink ref="E115" r:id="rId1" display="http://localhost/OECDStat_Metadata/ShowMetadata.ashx?Dataset=SNA_TABLE14A&amp;Coords=[MEASURE].[C],[LOCATION].[CAN],[TIME].[2018]&amp;ShowOnWeb=true&amp;Lang=fr" xr:uid="{00000000-0004-0000-0100-000000000000}"/>
    <hyperlink ref="F115" r:id="rId2" display="http://localhost/OECDStat_Metadata/ShowMetadata.ashx?Dataset=SNA_TABLE14A&amp;Coords=[MEASURE].[C],[LOCATION].[USA],[TIME].[2018]&amp;ShowOnWeb=true&amp;Lang=fr" xr:uid="{00000000-0004-0000-0100-000001000000}"/>
  </hyperlinks>
  <pageMargins left="0.7" right="0.7" top="0.75" bottom="0.75" header="0.3" footer="0.3"/>
  <pageSetup paperSize="9" orientation="portrait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1"/>
  <sheetViews>
    <sheetView workbookViewId="0">
      <selection activeCell="G14" sqref="G14"/>
    </sheetView>
  </sheetViews>
  <sheetFormatPr baseColWidth="10" defaultRowHeight="15" x14ac:dyDescent="0.25"/>
  <cols>
    <col min="1" max="1" width="4.28515625" customWidth="1"/>
    <col min="2" max="2" width="48.28515625" customWidth="1"/>
    <col min="3" max="12" width="13.7109375" customWidth="1"/>
  </cols>
  <sheetData>
    <row r="2" spans="2:12" ht="24.95" customHeight="1" x14ac:dyDescent="0.25">
      <c r="B2" s="63"/>
      <c r="C2" s="74" t="s">
        <v>82</v>
      </c>
      <c r="D2" s="74" t="s">
        <v>83</v>
      </c>
      <c r="E2" s="64" t="s">
        <v>84</v>
      </c>
      <c r="F2" s="64" t="s">
        <v>86</v>
      </c>
      <c r="G2" s="83" t="s">
        <v>167</v>
      </c>
      <c r="H2" s="64" t="s">
        <v>87</v>
      </c>
      <c r="I2" s="64" t="s">
        <v>157</v>
      </c>
      <c r="J2" s="64" t="s">
        <v>91</v>
      </c>
      <c r="K2" s="64" t="s">
        <v>158</v>
      </c>
      <c r="L2" s="65" t="s">
        <v>159</v>
      </c>
    </row>
    <row r="3" spans="2:12" ht="24.95" customHeight="1" x14ac:dyDescent="0.25">
      <c r="B3" s="66"/>
      <c r="C3" s="77"/>
      <c r="D3" s="77"/>
      <c r="E3" s="78"/>
      <c r="F3" s="78"/>
      <c r="G3" s="84" t="s">
        <v>170</v>
      </c>
      <c r="H3" s="78"/>
      <c r="I3" s="78"/>
      <c r="J3" s="78"/>
      <c r="K3" s="78" t="s">
        <v>160</v>
      </c>
      <c r="L3" s="79" t="s">
        <v>161</v>
      </c>
    </row>
    <row r="4" spans="2:12" ht="24.95" customHeight="1" x14ac:dyDescent="0.25">
      <c r="B4" s="90" t="s">
        <v>162</v>
      </c>
      <c r="C4" s="80">
        <f>publié!B126</f>
        <v>5.2450729354236545</v>
      </c>
      <c r="D4" s="81">
        <f>publié!C126</f>
        <v>5.6692699039158363</v>
      </c>
      <c r="E4" s="81">
        <f>publié!D126</f>
        <v>5.0018868204846303</v>
      </c>
      <c r="F4" s="81">
        <f>publié!F126</f>
        <v>6.7674266472475431</v>
      </c>
      <c r="G4" s="85">
        <f>publié!H126</f>
        <v>5.6672793110870803</v>
      </c>
      <c r="H4" s="81">
        <f>publié!I126</f>
        <v>3.081436782569543</v>
      </c>
      <c r="I4" s="81">
        <f>publié!J126</f>
        <v>5.8521654756475243</v>
      </c>
      <c r="J4" s="81">
        <f>publié!M126</f>
        <v>6.6245086026798647</v>
      </c>
      <c r="K4" s="81">
        <f>publié!N126</f>
        <v>4.1974359753896193</v>
      </c>
      <c r="L4" s="82">
        <f>publié!O126</f>
        <v>6.0748953748095094</v>
      </c>
    </row>
    <row r="5" spans="2:12" ht="24.95" customHeight="1" x14ac:dyDescent="0.25">
      <c r="B5" s="91"/>
      <c r="C5" s="67"/>
      <c r="D5" s="61"/>
      <c r="E5" s="61"/>
      <c r="F5" s="61"/>
      <c r="G5" s="86"/>
      <c r="H5" s="61"/>
      <c r="I5" s="61"/>
      <c r="J5" s="61"/>
      <c r="K5" s="61"/>
      <c r="L5" s="68"/>
    </row>
    <row r="6" spans="2:12" ht="24.95" customHeight="1" x14ac:dyDescent="0.25">
      <c r="B6" s="92" t="s">
        <v>163</v>
      </c>
      <c r="C6" s="69">
        <f>publié!B123</f>
        <v>1.5891505894566427</v>
      </c>
      <c r="D6" s="62">
        <f>publié!C123</f>
        <v>2.1826541773903703</v>
      </c>
      <c r="E6" s="62">
        <f>publié!D123</f>
        <v>0.76081950407820653</v>
      </c>
      <c r="F6" s="62">
        <f>publié!F123</f>
        <v>3.275284707100985</v>
      </c>
      <c r="G6" s="87">
        <f>publié!H123</f>
        <v>2.6098737222245574</v>
      </c>
      <c r="H6" s="62">
        <f>publié!I123</f>
        <v>1.5262241338897924</v>
      </c>
      <c r="I6" s="62">
        <f>publié!J123</f>
        <v>2.7554726371373164</v>
      </c>
      <c r="J6" s="62">
        <f>publié!M123</f>
        <v>3.5790254424992631</v>
      </c>
      <c r="K6" s="62">
        <f>publié!N123</f>
        <v>1.8613561947198747</v>
      </c>
      <c r="L6" s="70">
        <f>publié!O123</f>
        <v>2.4482520552102884</v>
      </c>
    </row>
    <row r="7" spans="2:12" ht="24.95" customHeight="1" x14ac:dyDescent="0.25">
      <c r="B7" s="92" t="s">
        <v>168</v>
      </c>
      <c r="C7" s="69">
        <f>100*publié!B49/publié!B139</f>
        <v>0.2650142114740372</v>
      </c>
      <c r="D7" s="62">
        <f>100*publié!C49/publié!C139</f>
        <v>0.84128962946620678</v>
      </c>
      <c r="E7" s="62">
        <f>100*publié!D49/publié!D139</f>
        <v>3.6339865396900858E-2</v>
      </c>
      <c r="F7" s="62">
        <f>100*publié!F49/publié!F139</f>
        <v>0.60944287366934291</v>
      </c>
      <c r="G7" s="87">
        <f>100*publié!H49/publié!H139</f>
        <v>0.415645397827758</v>
      </c>
      <c r="H7" s="62">
        <f>100*publié!I49/publié!I139</f>
        <v>9.527539710031302E-2</v>
      </c>
      <c r="I7" s="62">
        <f>100*publié!J49/publié!J139</f>
        <v>0.45233317872264006</v>
      </c>
      <c r="J7" s="62">
        <f>100*publié!M49/publié!M139</f>
        <v>0</v>
      </c>
      <c r="K7" s="62">
        <f>100*publié!N49/publié!N139</f>
        <v>0.5440549065858723</v>
      </c>
      <c r="L7" s="70" t="s">
        <v>164</v>
      </c>
    </row>
    <row r="8" spans="2:12" ht="24.95" customHeight="1" x14ac:dyDescent="0.25">
      <c r="B8" s="92" t="s">
        <v>165</v>
      </c>
      <c r="C8" s="69">
        <f>C6-C7</f>
        <v>1.3241363779826054</v>
      </c>
      <c r="D8" s="62">
        <f t="shared" ref="D8:K8" si="0">D6-D7</f>
        <v>1.3413645479241634</v>
      </c>
      <c r="E8" s="62">
        <f t="shared" si="0"/>
        <v>0.72447963868130572</v>
      </c>
      <c r="F8" s="62">
        <f t="shared" si="0"/>
        <v>2.6658418334316423</v>
      </c>
      <c r="G8" s="87">
        <f t="shared" si="0"/>
        <v>2.1942283243967995</v>
      </c>
      <c r="H8" s="62">
        <f t="shared" si="0"/>
        <v>1.4309487367894793</v>
      </c>
      <c r="I8" s="62">
        <f t="shared" si="0"/>
        <v>2.3031394584146763</v>
      </c>
      <c r="J8" s="62">
        <f t="shared" si="0"/>
        <v>3.5790254424992631</v>
      </c>
      <c r="K8" s="62">
        <f t="shared" si="0"/>
        <v>1.3173012881340025</v>
      </c>
      <c r="L8" s="70" t="s">
        <v>164</v>
      </c>
    </row>
    <row r="9" spans="2:12" ht="24.95" customHeight="1" x14ac:dyDescent="0.25">
      <c r="B9" s="92" t="s">
        <v>145</v>
      </c>
      <c r="C9" s="69">
        <f>publié!B124</f>
        <v>2.7310244868610165</v>
      </c>
      <c r="D9" s="62">
        <f>publié!C124</f>
        <v>3.0766149558411091</v>
      </c>
      <c r="E9" s="62">
        <f>publié!D124</f>
        <v>2.888410168031021</v>
      </c>
      <c r="F9" s="62">
        <f>publié!F124</f>
        <v>2.1921833228536634</v>
      </c>
      <c r="G9" s="87">
        <f>publié!H124</f>
        <v>1.9016601687298307</v>
      </c>
      <c r="H9" s="62">
        <f>publié!I124</f>
        <v>1.43460123320021</v>
      </c>
      <c r="I9" s="62">
        <f>publié!J124</f>
        <v>1.6252210954447555</v>
      </c>
      <c r="J9" s="62">
        <f>publié!M124</f>
        <v>2.9695875969967269</v>
      </c>
      <c r="K9" s="62">
        <f>publié!N124</f>
        <v>1.6391216446530648</v>
      </c>
      <c r="L9" s="70">
        <f>publié!O124</f>
        <v>3.0399307321846911</v>
      </c>
    </row>
    <row r="10" spans="2:12" ht="24.95" customHeight="1" x14ac:dyDescent="0.25">
      <c r="B10" s="93" t="s">
        <v>166</v>
      </c>
      <c r="C10" s="71">
        <f>publié!B125</f>
        <v>0.92489785910599553</v>
      </c>
      <c r="D10" s="72">
        <f>publié!C125</f>
        <v>0.41000077068435692</v>
      </c>
      <c r="E10" s="72">
        <f>publié!D125</f>
        <v>1.3526571483754031</v>
      </c>
      <c r="F10" s="72">
        <f>publié!F125</f>
        <v>1.2999586172928939</v>
      </c>
      <c r="G10" s="88">
        <f>publié!H125</f>
        <v>1.1557454201326929</v>
      </c>
      <c r="H10" s="72">
        <f>publié!I125</f>
        <v>0.1206114154795403</v>
      </c>
      <c r="I10" s="72">
        <f>publié!J125</f>
        <v>1.471471743065452</v>
      </c>
      <c r="J10" s="72">
        <f>publié!M125</f>
        <v>7.5895563183874581E-2</v>
      </c>
      <c r="K10" s="72">
        <f>publié!N125</f>
        <v>0.69695813601668033</v>
      </c>
      <c r="L10" s="73">
        <f>publié!O125</f>
        <v>0.58671258741452992</v>
      </c>
    </row>
    <row r="11" spans="2:12" ht="24.95" customHeight="1" x14ac:dyDescent="0.25">
      <c r="B11" s="89" t="s">
        <v>169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3 pays hors UE</vt:lpstr>
      <vt:lpstr>publié</vt:lpstr>
      <vt:lpstr>rapport au PIB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2023-08-10T15:16:38Z</dcterms:created>
  <dcterms:modified xsi:type="dcterms:W3CDTF">2024-09-05T09:07:20Z</dcterms:modified>
</cp:coreProperties>
</file>